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309800sh19\Desktop\"/>
    </mc:Choice>
  </mc:AlternateContent>
  <xr:revisionPtr revIDLastSave="0" documentId="13_ncr:1_{C48A2E69-152C-4360-87D4-78A112C770D2}" xr6:coauthVersionLast="47" xr6:coauthVersionMax="47" xr10:uidLastSave="{00000000-0000-0000-0000-000000000000}"/>
  <workbookProtection workbookAlgorithmName="SHA-512" workbookHashValue="4HEom1MtUA4Z54ukvLe5R5TOMBzyrqfKAbggNRZr3TOachylcz93oS3ItsSufrbI6H9/ZOGLw6XK97iDiZmEiw==" workbookSaltValue="4Bg2yeQwGRSHWLycN3ArMw==" workbookSpinCount="100000" lockStructure="1"/>
  <bookViews>
    <workbookView xWindow="-120" yWindow="-120" windowWidth="20730" windowHeight="11040" xr2:uid="{00000000-000D-0000-FFFF-FFFF00000000}"/>
  </bookViews>
  <sheets>
    <sheet name="試算シート" sheetId="1" r:id="rId1"/>
    <sheet name="職員用" sheetId="2" state="hidden" r:id="rId2"/>
    <sheet name="改訂履歴" sheetId="3" state="hidden" r:id="rId3"/>
  </sheets>
  <definedNames>
    <definedName name="_xlnm.Print_Area" localSheetId="0">試算シート!$A$1:$T$66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2" i="2" l="1"/>
  <c r="AL11" i="2"/>
  <c r="AL10" i="2"/>
  <c r="AL9" i="2"/>
  <c r="AL8" i="2"/>
  <c r="AL7" i="2"/>
  <c r="AL6" i="2"/>
  <c r="AK12" i="2"/>
  <c r="AK11" i="2"/>
  <c r="AK10" i="2"/>
  <c r="AK9" i="2"/>
  <c r="AK8" i="2"/>
  <c r="AK7" i="2"/>
  <c r="AK6" i="2"/>
  <c r="AE12" i="2"/>
  <c r="AE11" i="2"/>
  <c r="AE10" i="2"/>
  <c r="AE9" i="2"/>
  <c r="AE8" i="2"/>
  <c r="AE7" i="2"/>
  <c r="AE6" i="2"/>
  <c r="D4" i="2"/>
  <c r="AK4" i="2" s="1"/>
  <c r="D12" i="2"/>
  <c r="D11" i="2"/>
  <c r="D10" i="2"/>
  <c r="D9" i="2"/>
  <c r="D8" i="2"/>
  <c r="D7" i="2"/>
  <c r="D6" i="2"/>
  <c r="D5" i="2"/>
  <c r="AL5" i="2" s="1"/>
  <c r="D3" i="2"/>
  <c r="AK3" i="2" s="1"/>
  <c r="D2" i="2"/>
  <c r="AK2" i="2" s="1"/>
  <c r="N65" i="1"/>
  <c r="N64" i="1"/>
  <c r="N63" i="1"/>
  <c r="N62" i="1"/>
  <c r="AK5" i="2" l="1"/>
  <c r="AI19" i="2"/>
  <c r="AM2" i="2"/>
  <c r="AI21" i="2"/>
  <c r="J65" i="1" s="1"/>
  <c r="AI20" i="2"/>
  <c r="AI18" i="2"/>
  <c r="AL4" i="2"/>
  <c r="AM3" i="2"/>
  <c r="AL3" i="2"/>
  <c r="AK13" i="2"/>
  <c r="AL2" i="2"/>
  <c r="AH18" i="2" l="1"/>
  <c r="AL13" i="2"/>
  <c r="AH19" i="2" s="1"/>
  <c r="AI22" i="2"/>
  <c r="T24" i="1" s="1"/>
  <c r="AN12" i="2"/>
  <c r="AN11" i="2"/>
  <c r="AN10" i="2"/>
  <c r="AN9" i="2"/>
  <c r="AN8" i="2"/>
  <c r="AN7" i="2"/>
  <c r="AN6" i="2"/>
  <c r="AN5" i="2"/>
  <c r="AN4" i="2"/>
  <c r="AN3" i="2"/>
  <c r="AN2" i="2"/>
  <c r="AN13" i="2" l="1"/>
  <c r="AH21" i="2" s="1"/>
  <c r="H65" i="1" s="1"/>
  <c r="P2" i="2" l="1"/>
  <c r="E12" i="2" l="1"/>
  <c r="O12" i="2" s="1"/>
  <c r="AC12" i="2" s="1"/>
  <c r="E11" i="2"/>
  <c r="O11" i="2" s="1"/>
  <c r="AC11" i="2" s="1"/>
  <c r="E10" i="2"/>
  <c r="O10" i="2" s="1"/>
  <c r="AC10" i="2" s="1"/>
  <c r="E9" i="2"/>
  <c r="O9" i="2" s="1"/>
  <c r="AC9" i="2" s="1"/>
  <c r="E8" i="2"/>
  <c r="O8" i="2" s="1"/>
  <c r="AC8" i="2" s="1"/>
  <c r="E7" i="2"/>
  <c r="O7" i="2" s="1"/>
  <c r="AC7" i="2" s="1"/>
  <c r="E6" i="2"/>
  <c r="O6" i="2" s="1"/>
  <c r="AC6" i="2" s="1"/>
  <c r="E5" i="2"/>
  <c r="O5" i="2" s="1"/>
  <c r="E4" i="2"/>
  <c r="O4" i="2" s="1"/>
  <c r="E3" i="2"/>
  <c r="E2" i="2"/>
  <c r="J2" i="2" l="1"/>
  <c r="O2" i="2" s="1"/>
  <c r="J9" i="2"/>
  <c r="G39" i="1" s="1"/>
  <c r="J10" i="2"/>
  <c r="J4" i="2"/>
  <c r="J12" i="2"/>
  <c r="J11" i="2"/>
  <c r="J5" i="2"/>
  <c r="J8" i="2"/>
  <c r="J3" i="2"/>
  <c r="O3" i="2" s="1"/>
  <c r="J6" i="2"/>
  <c r="J7" i="2"/>
  <c r="A3" i="3"/>
  <c r="A4" i="3"/>
  <c r="A5" i="3"/>
  <c r="A6" i="3"/>
  <c r="A7" i="3"/>
  <c r="A8" i="3"/>
  <c r="A9" i="3"/>
  <c r="A10" i="3"/>
  <c r="A11" i="3"/>
  <c r="A2" i="3"/>
  <c r="G25" i="1" l="1"/>
  <c r="P3" i="2"/>
  <c r="P12" i="2"/>
  <c r="P11" i="2"/>
  <c r="P10" i="2"/>
  <c r="P9" i="2"/>
  <c r="P8" i="2"/>
  <c r="P7" i="2"/>
  <c r="P6" i="2"/>
  <c r="P5" i="2"/>
  <c r="P4" i="2"/>
  <c r="V2" i="2" l="1"/>
  <c r="AB2" i="2"/>
  <c r="AA2" i="2" l="1"/>
  <c r="AC2" i="2" s="1"/>
  <c r="V12" i="2"/>
  <c r="AA12" i="2" s="1"/>
  <c r="V9" i="2"/>
  <c r="AA9" i="2" s="1"/>
  <c r="V11" i="2"/>
  <c r="AA11" i="2" s="1"/>
  <c r="V10" i="2"/>
  <c r="AA10" i="2" s="1"/>
  <c r="V4" i="2"/>
  <c r="AA4" i="2" s="1"/>
  <c r="V8" i="2"/>
  <c r="AA8" i="2" s="1"/>
  <c r="V7" i="2"/>
  <c r="AA7" i="2" s="1"/>
  <c r="V6" i="2"/>
  <c r="AA6" i="2" s="1"/>
  <c r="V5" i="2"/>
  <c r="AA5" i="2" s="1"/>
  <c r="V3" i="2"/>
  <c r="AA3" i="2" s="1"/>
  <c r="AD2" i="2" l="1"/>
  <c r="AE2" i="2" s="1"/>
  <c r="I25" i="1"/>
  <c r="I43" i="1"/>
  <c r="I39" i="1"/>
  <c r="I33" i="1"/>
  <c r="I45" i="1"/>
  <c r="I37" i="1"/>
  <c r="I29" i="1"/>
  <c r="I35" i="1"/>
  <c r="I41" i="1"/>
  <c r="AH2" i="2" l="1"/>
  <c r="AI2" i="2"/>
  <c r="AF2" i="2"/>
  <c r="AG2" i="2"/>
  <c r="I27" i="1"/>
  <c r="I31" i="1" s="1"/>
  <c r="AJ2" i="2" l="1"/>
  <c r="J64" i="1"/>
  <c r="J63" i="1"/>
  <c r="J62" i="1" l="1"/>
  <c r="AM4" i="2"/>
  <c r="AM5" i="2"/>
  <c r="AM6" i="2"/>
  <c r="AM12" i="2"/>
  <c r="G27" i="1" l="1"/>
  <c r="AM7" i="2"/>
  <c r="AM8" i="2"/>
  <c r="AM9" i="2"/>
  <c r="AM10" i="2"/>
  <c r="AM11" i="2"/>
  <c r="AO7" i="2" l="1"/>
  <c r="S34" i="1" s="1"/>
  <c r="AO12" i="2"/>
  <c r="S44" i="1" s="1"/>
  <c r="AO10" i="2"/>
  <c r="S40" i="1" s="1"/>
  <c r="AO4" i="2"/>
  <c r="S28" i="1" s="1"/>
  <c r="AO5" i="2"/>
  <c r="S30" i="1" s="1"/>
  <c r="AO8" i="2"/>
  <c r="S36" i="1" s="1"/>
  <c r="AO3" i="2"/>
  <c r="S26" i="1" s="1"/>
  <c r="AO6" i="2"/>
  <c r="S32" i="1" s="1"/>
  <c r="AO11" i="2"/>
  <c r="S42" i="1" s="1"/>
  <c r="AO9" i="2"/>
  <c r="S38" i="1" s="1"/>
  <c r="AO2" i="2"/>
  <c r="AM13" i="2"/>
  <c r="AO14" i="2" l="1"/>
  <c r="AH20" i="2"/>
  <c r="AH22" i="2" s="1"/>
  <c r="AN14" i="2"/>
  <c r="S24" i="1"/>
  <c r="H63" i="1"/>
  <c r="H64" i="1" l="1"/>
  <c r="H62" i="1"/>
  <c r="G29" i="1" l="1"/>
  <c r="G33" i="1"/>
  <c r="G31" i="1"/>
  <c r="G35" i="1" s="1"/>
  <c r="G45" i="1" s="1"/>
  <c r="G41" i="1"/>
  <c r="G43" i="1" l="1"/>
  <c r="G37" i="1"/>
  <c r="AB12" i="2"/>
  <c r="AB11" i="2"/>
  <c r="AB10" i="2"/>
  <c r="AB9" i="2"/>
  <c r="AB8" i="2"/>
  <c r="AB7" i="2"/>
  <c r="AB6" i="2"/>
  <c r="AB5" i="2"/>
  <c r="AC5" i="2" s="1"/>
  <c r="AB4" i="2"/>
  <c r="AC4" i="2" s="1"/>
  <c r="AB3" i="2"/>
  <c r="AC3" i="2" s="1"/>
  <c r="AD4" i="2" l="1"/>
  <c r="AE4" i="2" s="1"/>
  <c r="N24" i="1"/>
  <c r="P24" i="1" l="1"/>
  <c r="AD9" i="2"/>
  <c r="AD8" i="2"/>
  <c r="AD7" i="2"/>
  <c r="AD6" i="2"/>
  <c r="AD5" i="2"/>
  <c r="AE5" i="2" s="1"/>
  <c r="AD3" i="2"/>
  <c r="AE3" i="2" s="1"/>
  <c r="AD12" i="2"/>
  <c r="AD11" i="2"/>
  <c r="AD10" i="2"/>
  <c r="N42" i="1"/>
  <c r="N40" i="1"/>
  <c r="N30" i="1"/>
  <c r="N34" i="1"/>
  <c r="N38" i="1"/>
  <c r="N32" i="1"/>
  <c r="N44" i="1"/>
  <c r="N28" i="1"/>
  <c r="N36" i="1"/>
  <c r="N26" i="1"/>
  <c r="AI12" i="2" l="1"/>
  <c r="AH12" i="2"/>
  <c r="AI11" i="2"/>
  <c r="AH11" i="2"/>
  <c r="AI10" i="2"/>
  <c r="AH10" i="2"/>
  <c r="AI8" i="2"/>
  <c r="AH8" i="2"/>
  <c r="AI4" i="2"/>
  <c r="AH4" i="2"/>
  <c r="AH6" i="2"/>
  <c r="AI6" i="2"/>
  <c r="AH9" i="2"/>
  <c r="AI5" i="2"/>
  <c r="AG6" i="2"/>
  <c r="P32" i="1"/>
  <c r="AG8" i="2"/>
  <c r="P36" i="1"/>
  <c r="AG11" i="2"/>
  <c r="P42" i="1"/>
  <c r="AG4" i="2"/>
  <c r="P28" i="1"/>
  <c r="AG10" i="2"/>
  <c r="P40" i="1"/>
  <c r="AG12" i="2"/>
  <c r="P44" i="1"/>
  <c r="AF11" i="2"/>
  <c r="AF4" i="2"/>
  <c r="AF6" i="2"/>
  <c r="AF10" i="2"/>
  <c r="AF8" i="2"/>
  <c r="AF12" i="2"/>
  <c r="AJ12" i="2" s="1"/>
  <c r="AJ6" i="2" l="1"/>
  <c r="AJ8" i="2"/>
  <c r="R36" i="1" s="1"/>
  <c r="AJ10" i="2"/>
  <c r="AJ11" i="2"/>
  <c r="AJ4" i="2"/>
  <c r="R28" i="1" s="1"/>
  <c r="AF3" i="2"/>
  <c r="AI3" i="2"/>
  <c r="AI13" i="2" s="1"/>
  <c r="AG21" i="2" s="1"/>
  <c r="AJ21" i="2" s="1"/>
  <c r="P38" i="1"/>
  <c r="AI9" i="2"/>
  <c r="AH7" i="2"/>
  <c r="AI7" i="2"/>
  <c r="R24" i="1"/>
  <c r="AG9" i="2"/>
  <c r="AF9" i="2"/>
  <c r="AG7" i="2"/>
  <c r="AF7" i="2"/>
  <c r="AJ7" i="2" s="1"/>
  <c r="P34" i="1"/>
  <c r="P30" i="1"/>
  <c r="AH5" i="2"/>
  <c r="AG5" i="2"/>
  <c r="AF5" i="2"/>
  <c r="P26" i="1"/>
  <c r="AH3" i="2"/>
  <c r="AH13" i="2" s="1"/>
  <c r="AG20" i="2" s="1"/>
  <c r="AJ20" i="2" s="1"/>
  <c r="R42" i="1"/>
  <c r="R44" i="1"/>
  <c r="R40" i="1"/>
  <c r="R32" i="1"/>
  <c r="AG3" i="2"/>
  <c r="AG13" i="2" l="1"/>
  <c r="AG19" i="2" s="1"/>
  <c r="AJ19" i="2" s="1"/>
  <c r="AK19" i="2" s="1"/>
  <c r="AL19" i="2" s="1"/>
  <c r="AJ5" i="2"/>
  <c r="R30" i="1" s="1"/>
  <c r="AJ9" i="2"/>
  <c r="AK20" i="2"/>
  <c r="AL20" i="2" s="1"/>
  <c r="AK21" i="2"/>
  <c r="AL21" i="2" s="1"/>
  <c r="AJ3" i="2"/>
  <c r="AF13" i="2"/>
  <c r="AG18" i="2" s="1"/>
  <c r="R34" i="1"/>
  <c r="R38" i="1"/>
  <c r="AJ14" i="2" l="1"/>
  <c r="AJ18" i="2"/>
  <c r="AG22" i="2"/>
  <c r="F65" i="1"/>
  <c r="L64" i="1"/>
  <c r="L63" i="1"/>
  <c r="F64" i="1"/>
  <c r="F63" i="1"/>
  <c r="R26" i="1"/>
  <c r="F62" i="1"/>
  <c r="AK18" i="2" l="1"/>
  <c r="AL18" i="2" s="1"/>
  <c r="AL22" i="2" s="1"/>
  <c r="P65" i="1"/>
  <c r="L65" i="1"/>
  <c r="AJ22" i="2"/>
  <c r="R64" i="1"/>
  <c r="L62" i="1"/>
  <c r="R63" i="1"/>
  <c r="P63" i="1"/>
  <c r="R62" i="1" l="1"/>
  <c r="R65" i="1"/>
  <c r="P64" i="1"/>
  <c r="P62" i="1"/>
  <c r="K5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大和市役所</author>
  </authors>
  <commentList>
    <comment ref="A1" authorId="0" shapeId="0" xr:uid="{00000000-0006-0000-0100-000001000000}">
      <text>
        <r>
          <rPr>
            <b/>
            <sz val="9"/>
            <color indexed="81"/>
            <rFont val="MS P ゴシック"/>
            <family val="3"/>
            <charset val="128"/>
          </rPr>
          <t>世帯主リスト
選択肢7つ</t>
        </r>
      </text>
    </comment>
    <comment ref="B1" authorId="0" shapeId="0" xr:uid="{00000000-0006-0000-0100-000002000000}">
      <text>
        <r>
          <rPr>
            <b/>
            <sz val="9"/>
            <color indexed="81"/>
            <rFont val="MS P ゴシック"/>
            <family val="3"/>
            <charset val="128"/>
          </rPr>
          <t>世帯員リスト
選択肢5つ</t>
        </r>
      </text>
    </comment>
    <comment ref="D1" authorId="0" shapeId="0" xr:uid="{00000000-0006-0000-0100-000003000000}">
      <text>
        <r>
          <rPr>
            <b/>
            <sz val="9"/>
            <color indexed="81"/>
            <rFont val="MS P ゴシック"/>
            <family val="3"/>
            <charset val="128"/>
          </rPr>
          <t>1:有
2:介護
3:18歳未満(7-18歳)
4:未就学</t>
        </r>
      </text>
    </comment>
    <comment ref="J1" authorId="0" shapeId="0" xr:uid="{00000000-0006-0000-0100-000004000000}">
      <text>
        <r>
          <rPr>
            <sz val="9"/>
            <color indexed="81"/>
            <rFont val="MS P ゴシック"/>
            <family val="3"/>
            <charset val="128"/>
          </rPr>
          <t>収入＝1,900,001～6,599,999円の場合、以下の端数処理を行う
収入金額÷4,000＝A
小数点以下切捨てたA×4,000＝収入金額</t>
        </r>
      </text>
    </comment>
    <comment ref="AB21" authorId="0" shapeId="0" xr:uid="{A11F8C98-A1EA-4367-A929-9228CC709220}">
      <text>
        <r>
          <rPr>
            <b/>
            <sz val="9"/>
            <color indexed="81"/>
            <rFont val="MS P ゴシック"/>
            <family val="3"/>
            <charset val="128"/>
          </rPr>
          <t>18歳以上のみ</t>
        </r>
      </text>
    </comment>
  </commentList>
</comments>
</file>

<file path=xl/sharedStrings.xml><?xml version="1.0" encoding="utf-8"?>
<sst xmlns="http://schemas.openxmlformats.org/spreadsheetml/2006/main" count="260" uniqueCount="203">
  <si>
    <t>世帯構成</t>
    <rPh sb="0" eb="4">
      <t>セタイコウセイ</t>
    </rPh>
    <phoneticPr fontId="1"/>
  </si>
  <si>
    <t>世帯主</t>
    <rPh sb="0" eb="3">
      <t>セタイヌシ</t>
    </rPh>
    <phoneticPr fontId="1"/>
  </si>
  <si>
    <t>世帯員1</t>
    <rPh sb="0" eb="3">
      <t>セタイイン</t>
    </rPh>
    <phoneticPr fontId="1"/>
  </si>
  <si>
    <t>世帯員2</t>
    <rPh sb="0" eb="3">
      <t>セタイイン</t>
    </rPh>
    <phoneticPr fontId="1"/>
  </si>
  <si>
    <t>世帯員3</t>
    <rPh sb="0" eb="3">
      <t>セタイイン</t>
    </rPh>
    <phoneticPr fontId="1"/>
  </si>
  <si>
    <t>世帯員4</t>
    <rPh sb="0" eb="3">
      <t>セタイイン</t>
    </rPh>
    <phoneticPr fontId="1"/>
  </si>
  <si>
    <t>世帯員5</t>
    <rPh sb="0" eb="3">
      <t>セタイイン</t>
    </rPh>
    <phoneticPr fontId="1"/>
  </si>
  <si>
    <t>世帯員6</t>
    <rPh sb="0" eb="3">
      <t>セタイイン</t>
    </rPh>
    <phoneticPr fontId="1"/>
  </si>
  <si>
    <t>世帯員7</t>
    <rPh sb="0" eb="3">
      <t>セタイイン</t>
    </rPh>
    <phoneticPr fontId="1"/>
  </si>
  <si>
    <t>世帯員8</t>
    <rPh sb="0" eb="3">
      <t>セタイイン</t>
    </rPh>
    <phoneticPr fontId="1"/>
  </si>
  <si>
    <t>世帯員9</t>
    <rPh sb="0" eb="3">
      <t>セタイイン</t>
    </rPh>
    <phoneticPr fontId="1"/>
  </si>
  <si>
    <t>世帯員10</t>
    <rPh sb="0" eb="3">
      <t>セタイイン</t>
    </rPh>
    <phoneticPr fontId="1"/>
  </si>
  <si>
    <t>２．試算結果</t>
    <rPh sb="2" eb="6">
      <t>シサンケッカ</t>
    </rPh>
    <phoneticPr fontId="5"/>
  </si>
  <si>
    <t>（内訳）</t>
    <rPh sb="1" eb="3">
      <t>ウチワケ</t>
    </rPh>
    <phoneticPr fontId="1"/>
  </si>
  <si>
    <t>医療給付費分</t>
    <rPh sb="0" eb="2">
      <t>イリョウ</t>
    </rPh>
    <rPh sb="2" eb="4">
      <t>キュウフ</t>
    </rPh>
    <rPh sb="4" eb="5">
      <t>ヒ</t>
    </rPh>
    <rPh sb="5" eb="6">
      <t>ブン</t>
    </rPh>
    <phoneticPr fontId="1"/>
  </si>
  <si>
    <t>後期高齢者支援金分</t>
    <rPh sb="0" eb="2">
      <t>コウキ</t>
    </rPh>
    <rPh sb="2" eb="5">
      <t>コウレイシャ</t>
    </rPh>
    <rPh sb="5" eb="8">
      <t>シエンキン</t>
    </rPh>
    <rPh sb="8" eb="9">
      <t>ブン</t>
    </rPh>
    <phoneticPr fontId="1"/>
  </si>
  <si>
    <t>介護納付金分</t>
    <rPh sb="0" eb="2">
      <t>カイゴ</t>
    </rPh>
    <rPh sb="2" eb="6">
      <t>ノウフキンブン</t>
    </rPh>
    <phoneticPr fontId="1"/>
  </si>
  <si>
    <t>所得割額</t>
    <rPh sb="0" eb="4">
      <t>ショトクワリガク</t>
    </rPh>
    <phoneticPr fontId="1"/>
  </si>
  <si>
    <t>均等割額</t>
    <rPh sb="0" eb="4">
      <t>キントウワリガク</t>
    </rPh>
    <phoneticPr fontId="1"/>
  </si>
  <si>
    <t>平等割額</t>
    <rPh sb="0" eb="4">
      <t>ビョウドウワリガク</t>
    </rPh>
    <phoneticPr fontId="1"/>
  </si>
  <si>
    <t>国保加入あり（主）</t>
    <rPh sb="7" eb="8">
      <t>ヌシ</t>
    </rPh>
    <phoneticPr fontId="1"/>
  </si>
  <si>
    <t>国保加入あり（員）</t>
    <rPh sb="7" eb="8">
      <t>イン</t>
    </rPh>
    <phoneticPr fontId="1"/>
  </si>
  <si>
    <t>基礎控除</t>
    <rPh sb="0" eb="4">
      <t>キソコウジョ</t>
    </rPh>
    <phoneticPr fontId="1"/>
  </si>
  <si>
    <t>賦課限度額</t>
    <rPh sb="0" eb="5">
      <t>フカゲンドガク</t>
    </rPh>
    <phoneticPr fontId="1"/>
  </si>
  <si>
    <t>所得割額</t>
    <rPh sb="0" eb="4">
      <t>ショトクワリガク</t>
    </rPh>
    <phoneticPr fontId="1"/>
  </si>
  <si>
    <t>均等割額</t>
    <rPh sb="0" eb="4">
      <t>キントウワリガク</t>
    </rPh>
    <phoneticPr fontId="1"/>
  </si>
  <si>
    <t>医療</t>
    <rPh sb="0" eb="2">
      <t>イリョウ</t>
    </rPh>
    <phoneticPr fontId="1"/>
  </si>
  <si>
    <t>支援</t>
    <rPh sb="0" eb="2">
      <t>シエン</t>
    </rPh>
    <phoneticPr fontId="1"/>
  </si>
  <si>
    <t>介護</t>
    <rPh sb="0" eb="2">
      <t>カイゴ</t>
    </rPh>
    <phoneticPr fontId="1"/>
  </si>
  <si>
    <t>均等割</t>
    <rPh sb="0" eb="3">
      <t>キントウワリ</t>
    </rPh>
    <phoneticPr fontId="1"/>
  </si>
  <si>
    <t>～</t>
    <phoneticPr fontId="1"/>
  </si>
  <si>
    <t>×</t>
    <phoneticPr fontId="1"/>
  </si>
  <si>
    <t>－</t>
    <phoneticPr fontId="1"/>
  </si>
  <si>
    <t>合計所得金額</t>
    <rPh sb="0" eb="6">
      <t>ゴウケイショトクキンガク</t>
    </rPh>
    <phoneticPr fontId="1"/>
  </si>
  <si>
    <t>～</t>
    <phoneticPr fontId="1"/>
  </si>
  <si>
    <t>基礎控除額</t>
    <rPh sb="0" eb="4">
      <t>キソコウジョ</t>
    </rPh>
    <rPh sb="4" eb="5">
      <t>ガク</t>
    </rPh>
    <phoneticPr fontId="1"/>
  </si>
  <si>
    <t>所得割</t>
    <phoneticPr fontId="1"/>
  </si>
  <si>
    <t>平等割</t>
    <rPh sb="0" eb="3">
      <t>ビョウドウワリ</t>
    </rPh>
    <phoneticPr fontId="1"/>
  </si>
  <si>
    <t>合計</t>
    <rPh sb="0" eb="2">
      <t>ゴウケイ</t>
    </rPh>
    <phoneticPr fontId="1"/>
  </si>
  <si>
    <t>限度超過額</t>
    <rPh sb="0" eb="5">
      <t>ゲンドチョウカガク</t>
    </rPh>
    <phoneticPr fontId="1"/>
  </si>
  <si>
    <t>医療</t>
    <rPh sb="0" eb="2">
      <t>イリョウ</t>
    </rPh>
    <phoneticPr fontId="1"/>
  </si>
  <si>
    <t>支援</t>
    <rPh sb="0" eb="2">
      <t>シエン</t>
    </rPh>
    <phoneticPr fontId="1"/>
  </si>
  <si>
    <t>介護</t>
    <rPh sb="0" eb="2">
      <t>カイゴ</t>
    </rPh>
    <phoneticPr fontId="1"/>
  </si>
  <si>
    <t>年間保険税</t>
    <rPh sb="0" eb="5">
      <t>ネンカンホケンゼイ</t>
    </rPh>
    <phoneticPr fontId="1"/>
  </si>
  <si>
    <t>所得割</t>
    <rPh sb="0" eb="3">
      <t>ショトクワリ</t>
    </rPh>
    <phoneticPr fontId="1"/>
  </si>
  <si>
    <t>均等割</t>
    <rPh sb="0" eb="3">
      <t>キントウワリ</t>
    </rPh>
    <phoneticPr fontId="1"/>
  </si>
  <si>
    <t>平等割</t>
    <rPh sb="0" eb="3">
      <t>ビョウドウワリ</t>
    </rPh>
    <phoneticPr fontId="1"/>
  </si>
  <si>
    <t>小計</t>
    <rPh sb="0" eb="2">
      <t>ショウケイ</t>
    </rPh>
    <phoneticPr fontId="1"/>
  </si>
  <si>
    <t>平等割額</t>
    <rPh sb="0" eb="4">
      <t>ビョウドウワリガク</t>
    </rPh>
    <phoneticPr fontId="1"/>
  </si>
  <si>
    <t>1.加入なし 65歳以上</t>
    <rPh sb="9" eb="12">
      <t>サイイジョウ</t>
    </rPh>
    <phoneticPr fontId="1"/>
  </si>
  <si>
    <t>2.加入なし 65歳未満</t>
    <rPh sb="9" eb="12">
      <t>サイミマン</t>
    </rPh>
    <phoneticPr fontId="1"/>
  </si>
  <si>
    <t>3.加入あり 65歳以上</t>
    <rPh sb="9" eb="12">
      <t>サイイジョウ</t>
    </rPh>
    <phoneticPr fontId="1"/>
  </si>
  <si>
    <t>4.加入あり 40歳以上65歳未満</t>
    <rPh sb="9" eb="12">
      <t>サイイジョウ</t>
    </rPh>
    <rPh sb="14" eb="17">
      <t>サイミマン</t>
    </rPh>
    <phoneticPr fontId="1"/>
  </si>
  <si>
    <t>共
通</t>
    <rPh sb="0" eb="1">
      <t>トモ</t>
    </rPh>
    <rPh sb="2" eb="3">
      <t>ツウ</t>
    </rPh>
    <phoneticPr fontId="1"/>
  </si>
  <si>
    <t>~</t>
    <phoneticPr fontId="1"/>
  </si>
  <si>
    <t>税率</t>
    <rPh sb="0" eb="2">
      <t>ゼイリツ</t>
    </rPh>
    <phoneticPr fontId="1"/>
  </si>
  <si>
    <t>小計</t>
    <rPh sb="0" eb="2">
      <t>ショウケイ</t>
    </rPh>
    <phoneticPr fontId="1"/>
  </si>
  <si>
    <t>~</t>
    <phoneticPr fontId="1"/>
  </si>
  <si>
    <t>　※複数ある場合は、合計を入力してください。</t>
    <rPh sb="2" eb="4">
      <t>フクスウ</t>
    </rPh>
    <rPh sb="6" eb="8">
      <t>バアイ</t>
    </rPh>
    <rPh sb="10" eb="12">
      <t>ゴウケイ</t>
    </rPh>
    <rPh sb="13" eb="15">
      <t>ニュウリョク</t>
    </rPh>
    <phoneticPr fontId="1"/>
  </si>
  <si>
    <t>　※遺族年金や障害年金は非課税所得のため、入力不要です。</t>
    <rPh sb="2" eb="6">
      <t>イゾクネンキン</t>
    </rPh>
    <rPh sb="7" eb="11">
      <t>ショウガイネンキン</t>
    </rPh>
    <rPh sb="12" eb="17">
      <t>ヒカゼイショトク</t>
    </rPh>
    <rPh sb="21" eb="23">
      <t>ニュウリョク</t>
    </rPh>
    <rPh sb="23" eb="25">
      <t>フヨウ</t>
    </rPh>
    <phoneticPr fontId="1"/>
  </si>
  <si>
    <t>税率や賦課限度額、基礎控除等が変わる場合は要変更！！</t>
    <rPh sb="0" eb="2">
      <t>ゼイリツ</t>
    </rPh>
    <rPh sb="3" eb="8">
      <t>フカゲンドガク</t>
    </rPh>
    <rPh sb="9" eb="14">
      <t>キソコウジョトウ</t>
    </rPh>
    <rPh sb="15" eb="16">
      <t>カ</t>
    </rPh>
    <rPh sb="18" eb="20">
      <t>バアイ</t>
    </rPh>
    <rPh sb="21" eb="22">
      <t>ヨウ</t>
    </rPh>
    <rPh sb="22" eb="24">
      <t>ヘンコウ</t>
    </rPh>
    <phoneticPr fontId="1"/>
  </si>
  <si>
    <t>　※公的年金等以外の年金所得がある方＝雑所得がある場合、その金額は（3）その他所得に入力してください。</t>
    <rPh sb="2" eb="7">
      <t>コウテキネンキントウ</t>
    </rPh>
    <rPh sb="7" eb="9">
      <t>イガイ</t>
    </rPh>
    <rPh sb="10" eb="12">
      <t>ネンキン</t>
    </rPh>
    <rPh sb="12" eb="14">
      <t>ショトク</t>
    </rPh>
    <rPh sb="17" eb="18">
      <t>カタ</t>
    </rPh>
    <rPh sb="19" eb="22">
      <t>ザツショトク</t>
    </rPh>
    <rPh sb="25" eb="27">
      <t>バアイ</t>
    </rPh>
    <rPh sb="30" eb="32">
      <t>キンガク</t>
    </rPh>
    <rPh sb="38" eb="39">
      <t>タ</t>
    </rPh>
    <rPh sb="39" eb="41">
      <t>ショトク</t>
    </rPh>
    <rPh sb="42" eb="44">
      <t>ニュウリョク</t>
    </rPh>
    <phoneticPr fontId="1"/>
  </si>
  <si>
    <r>
      <t>■（2）年金に入力する年金収入は公的年金等の源泉徴収票の</t>
    </r>
    <r>
      <rPr>
        <b/>
        <sz val="14"/>
        <color theme="1"/>
        <rFont val="游ゴシック"/>
        <family val="3"/>
        <charset val="128"/>
        <scheme val="minor"/>
      </rPr>
      <t>『支払金額』</t>
    </r>
    <r>
      <rPr>
        <sz val="14"/>
        <color theme="1"/>
        <rFont val="游ゴシック"/>
        <family val="3"/>
        <charset val="128"/>
        <scheme val="minor"/>
      </rPr>
      <t>に記載されている金額を入力してください。</t>
    </r>
    <rPh sb="4" eb="6">
      <t>ネンキン</t>
    </rPh>
    <rPh sb="7" eb="9">
      <t>ニュウリョク</t>
    </rPh>
    <rPh sb="11" eb="13">
      <t>ネンキン</t>
    </rPh>
    <rPh sb="13" eb="15">
      <t>シュウニュウ</t>
    </rPh>
    <rPh sb="16" eb="20">
      <t>コウテキネンキン</t>
    </rPh>
    <rPh sb="20" eb="21">
      <t>トウ</t>
    </rPh>
    <rPh sb="22" eb="27">
      <t>ゲンセンチョウシュウヒョウ</t>
    </rPh>
    <rPh sb="29" eb="33">
      <t>シハライキンガク</t>
    </rPh>
    <rPh sb="35" eb="37">
      <t>キサイ</t>
    </rPh>
    <rPh sb="42" eb="44">
      <t>キンガク</t>
    </rPh>
    <rPh sb="45" eb="47">
      <t>ニュウリョク</t>
    </rPh>
    <phoneticPr fontId="1"/>
  </si>
  <si>
    <r>
      <t>■（3）には給与・年金以外の</t>
    </r>
    <r>
      <rPr>
        <b/>
        <sz val="14"/>
        <color theme="1"/>
        <rFont val="游ゴシック"/>
        <family val="3"/>
        <charset val="128"/>
        <scheme val="minor"/>
      </rPr>
      <t>所得（営業・不動産・雑など）</t>
    </r>
    <r>
      <rPr>
        <sz val="14"/>
        <color theme="1"/>
        <rFont val="游ゴシック"/>
        <family val="3"/>
        <charset val="128"/>
        <scheme val="minor"/>
      </rPr>
      <t>を入力してください。</t>
    </r>
    <rPh sb="6" eb="8">
      <t>キュウヨ</t>
    </rPh>
    <rPh sb="9" eb="13">
      <t>ネンキンイガイ</t>
    </rPh>
    <rPh sb="14" eb="16">
      <t>ショトク</t>
    </rPh>
    <rPh sb="17" eb="19">
      <t>エイギョウ</t>
    </rPh>
    <rPh sb="20" eb="23">
      <t>フドウサン</t>
    </rPh>
    <rPh sb="24" eb="25">
      <t>ザツ</t>
    </rPh>
    <rPh sb="29" eb="31">
      <t>ニュウリョク</t>
    </rPh>
    <phoneticPr fontId="1"/>
  </si>
  <si>
    <t>7割</t>
    <rPh sb="1" eb="2">
      <t>ワリ</t>
    </rPh>
    <phoneticPr fontId="1"/>
  </si>
  <si>
    <t>5割</t>
    <rPh sb="1" eb="2">
      <t>ワリ</t>
    </rPh>
    <phoneticPr fontId="1"/>
  </si>
  <si>
    <t>2割</t>
    <rPh sb="1" eb="2">
      <t>ワリ</t>
    </rPh>
    <phoneticPr fontId="1"/>
  </si>
  <si>
    <t>年金収入（65歳以上を想定）</t>
    <rPh sb="0" eb="4">
      <t>ネンキンシュウニュウ</t>
    </rPh>
    <rPh sb="7" eb="10">
      <t>サイイジョウ</t>
    </rPh>
    <rPh sb="11" eb="13">
      <t>ソウテイ</t>
    </rPh>
    <phoneticPr fontId="1"/>
  </si>
  <si>
    <t>給与収入（世帯合計・年）</t>
    <rPh sb="0" eb="4">
      <t>キュウヨシュウニュウ</t>
    </rPh>
    <rPh sb="5" eb="7">
      <t>セタイ</t>
    </rPh>
    <rPh sb="7" eb="9">
      <t>ゴウケイ</t>
    </rPh>
    <rPh sb="10" eb="11">
      <t>ネン</t>
    </rPh>
    <phoneticPr fontId="1"/>
  </si>
  <si>
    <t>1人世帯</t>
    <rPh sb="1" eb="2">
      <t>ニン</t>
    </rPh>
    <rPh sb="2" eb="4">
      <t>セタイ</t>
    </rPh>
    <phoneticPr fontId="1"/>
  </si>
  <si>
    <t>小計</t>
    <rPh sb="0" eb="2">
      <t>ショウケイ</t>
    </rPh>
    <phoneticPr fontId="1"/>
  </si>
  <si>
    <t>限度超過額</t>
    <rPh sb="0" eb="5">
      <t>ゲンドチョウカガク</t>
    </rPh>
    <phoneticPr fontId="1"/>
  </si>
  <si>
    <t>■世帯主は加入しない場合も、入力必須です。世帯員1～10は、加入する場合のみ入力して下さい。</t>
    <rPh sb="1" eb="4">
      <t>セタイヌシ</t>
    </rPh>
    <rPh sb="5" eb="7">
      <t>カニュウ</t>
    </rPh>
    <rPh sb="10" eb="12">
      <t>バアイ</t>
    </rPh>
    <rPh sb="14" eb="18">
      <t>ニュウリョクヒッス</t>
    </rPh>
    <phoneticPr fontId="1"/>
  </si>
  <si>
    <r>
      <t>(3)その他</t>
    </r>
    <r>
      <rPr>
        <b/>
        <sz val="14"/>
        <color rgb="FFFF0000"/>
        <rFont val="游ゴシック"/>
        <family val="3"/>
        <charset val="128"/>
        <scheme val="minor"/>
      </rPr>
      <t>所得</t>
    </r>
    <rPh sb="5" eb="6">
      <t>タ</t>
    </rPh>
    <rPh sb="6" eb="8">
      <t>ショトク</t>
    </rPh>
    <phoneticPr fontId="1"/>
  </si>
  <si>
    <r>
      <t xml:space="preserve">世帯主
</t>
    </r>
    <r>
      <rPr>
        <b/>
        <sz val="14"/>
        <color theme="1"/>
        <rFont val="游ゴシック"/>
        <family val="3"/>
        <charset val="128"/>
        <scheme val="minor"/>
      </rPr>
      <t>(必須)</t>
    </r>
    <rPh sb="0" eb="3">
      <t>セタイヌシ</t>
    </rPh>
    <phoneticPr fontId="1"/>
  </si>
  <si>
    <r>
      <t>(1)給与</t>
    </r>
    <r>
      <rPr>
        <b/>
        <sz val="14"/>
        <color rgb="FFFF0000"/>
        <rFont val="游ゴシック"/>
        <family val="3"/>
        <charset val="128"/>
        <scheme val="minor"/>
      </rPr>
      <t>収入</t>
    </r>
    <rPh sb="3" eb="5">
      <t>キュウヨ</t>
    </rPh>
    <phoneticPr fontId="1"/>
  </si>
  <si>
    <t xml:space="preserve"> 　給与所得</t>
    <rPh sb="2" eb="6">
      <t>キュウヨショトク</t>
    </rPh>
    <phoneticPr fontId="1"/>
  </si>
  <si>
    <t xml:space="preserve"> 　年金所得</t>
    <rPh sb="2" eb="4">
      <t>ネンキン</t>
    </rPh>
    <rPh sb="4" eb="6">
      <t>ショトク</t>
    </rPh>
    <phoneticPr fontId="1"/>
  </si>
  <si>
    <r>
      <t>(2)年金</t>
    </r>
    <r>
      <rPr>
        <b/>
        <sz val="14"/>
        <color rgb="FFFF0000"/>
        <rFont val="游ゴシック"/>
        <family val="3"/>
        <charset val="128"/>
        <scheme val="minor"/>
      </rPr>
      <t>収入</t>
    </r>
    <rPh sb="3" eb="5">
      <t>ネンキン</t>
    </rPh>
    <rPh sb="5" eb="7">
      <t>シュウニュウ</t>
    </rPh>
    <phoneticPr fontId="1"/>
  </si>
  <si>
    <t>総所得金額</t>
    <rPh sb="0" eb="5">
      <t>ソウショトクキンガク</t>
    </rPh>
    <phoneticPr fontId="1"/>
  </si>
  <si>
    <t>※市民税課HPより</t>
    <rPh sb="1" eb="5">
      <t>シミンゼイカ</t>
    </rPh>
    <phoneticPr fontId="1"/>
  </si>
  <si>
    <t>※公的年金等の雑所得以外の所得合計が</t>
    <rPh sb="1" eb="6">
      <t>コウテキネンキントウ</t>
    </rPh>
    <rPh sb="7" eb="12">
      <t>ザツショトクイガイ</t>
    </rPh>
    <rPh sb="13" eb="17">
      <t>ショトクゴウケイ</t>
    </rPh>
    <phoneticPr fontId="1"/>
  </si>
  <si>
    <t>　1,000万以下の場合</t>
    <rPh sb="6" eb="7">
      <t>マン</t>
    </rPh>
    <rPh sb="7" eb="9">
      <t>イカ</t>
    </rPh>
    <rPh sb="10" eb="12">
      <t>バアイ</t>
    </rPh>
    <phoneticPr fontId="1"/>
  </si>
  <si>
    <t>課税
総所得金額</t>
    <rPh sb="0" eb="2">
      <t>カゼイ</t>
    </rPh>
    <rPh sb="3" eb="6">
      <t>ソウショトク</t>
    </rPh>
    <rPh sb="6" eb="8">
      <t>キンガク</t>
    </rPh>
    <phoneticPr fontId="1"/>
  </si>
  <si>
    <t>≪入力する際の注意事項≫</t>
    <rPh sb="1" eb="3">
      <t>ニュウリョク</t>
    </rPh>
    <rPh sb="5" eb="6">
      <t>サイ</t>
    </rPh>
    <rPh sb="7" eb="11">
      <t>チュウイジコウ</t>
    </rPh>
    <phoneticPr fontId="5"/>
  </si>
  <si>
    <t>2人世帯（※）</t>
    <rPh sb="1" eb="2">
      <t>ニン</t>
    </rPh>
    <rPh sb="2" eb="4">
      <t>セタイ</t>
    </rPh>
    <phoneticPr fontId="1"/>
  </si>
  <si>
    <t>均等割(未就学)</t>
    <rPh sb="0" eb="3">
      <t>キントウワリ</t>
    </rPh>
    <rPh sb="4" eb="5">
      <t>ミ</t>
    </rPh>
    <rPh sb="5" eb="7">
      <t>シュウガク</t>
    </rPh>
    <phoneticPr fontId="1"/>
  </si>
  <si>
    <t>＜試算シートの作り方について＞</t>
    <rPh sb="1" eb="3">
      <t>シサン</t>
    </rPh>
    <rPh sb="7" eb="8">
      <t>ツク</t>
    </rPh>
    <rPh sb="9" eb="10">
      <t>カタ</t>
    </rPh>
    <phoneticPr fontId="1"/>
  </si>
  <si>
    <t>市民課HPの給与所得の計算方法を転記</t>
    <rPh sb="0" eb="3">
      <t>シミンカ</t>
    </rPh>
    <rPh sb="6" eb="10">
      <t>キュウヨショトク</t>
    </rPh>
    <rPh sb="11" eb="15">
      <t>ケイサンホウホウ</t>
    </rPh>
    <rPh sb="16" eb="18">
      <t>テンキ</t>
    </rPh>
    <phoneticPr fontId="1"/>
  </si>
  <si>
    <t>市民課HPの年金所得の計算方法を転記（※公的年金等の雑所得以外の所得金額の合計が1,000万円以下の場合、注意書きにも記載あり）</t>
    <rPh sb="0" eb="3">
      <t>シミンカ</t>
    </rPh>
    <rPh sb="6" eb="8">
      <t>ネンキン</t>
    </rPh>
    <rPh sb="8" eb="10">
      <t>ショトク</t>
    </rPh>
    <rPh sb="11" eb="15">
      <t>ケイサンホウホウ</t>
    </rPh>
    <rPh sb="16" eb="18">
      <t>テンキ</t>
    </rPh>
    <rPh sb="20" eb="25">
      <t>コウテキネンキントウ</t>
    </rPh>
    <rPh sb="26" eb="31">
      <t>ザツショトクイガイ</t>
    </rPh>
    <rPh sb="32" eb="34">
      <t>ショトク</t>
    </rPh>
    <rPh sb="34" eb="36">
      <t>キンガク</t>
    </rPh>
    <rPh sb="37" eb="39">
      <t>ゴウケイ</t>
    </rPh>
    <rPh sb="45" eb="46">
      <t>マン</t>
    </rPh>
    <rPh sb="46" eb="47">
      <t>エン</t>
    </rPh>
    <rPh sb="47" eb="49">
      <t>イカ</t>
    </rPh>
    <rPh sb="50" eb="52">
      <t>バアイ</t>
    </rPh>
    <rPh sb="53" eb="56">
      <t>チュウイガ</t>
    </rPh>
    <rPh sb="59" eb="61">
      <t>キサイ</t>
    </rPh>
    <phoneticPr fontId="1"/>
  </si>
  <si>
    <t>市民課HPの年金所得の計算方法を転記（※公的年金等の雑所得以外の所得金額の合計が1,000万円以下の場合、注意書きにも記載あり）（1～7は試算シートのためにナンバリング）</t>
    <rPh sb="0" eb="3">
      <t>シミンカ</t>
    </rPh>
    <rPh sb="6" eb="8">
      <t>ネンキン</t>
    </rPh>
    <rPh sb="8" eb="10">
      <t>ショトク</t>
    </rPh>
    <rPh sb="11" eb="15">
      <t>ケイサンホウホウ</t>
    </rPh>
    <rPh sb="16" eb="18">
      <t>テンキ</t>
    </rPh>
    <rPh sb="20" eb="25">
      <t>コウテキネンキントウ</t>
    </rPh>
    <rPh sb="26" eb="31">
      <t>ザツショトクイガイ</t>
    </rPh>
    <rPh sb="32" eb="34">
      <t>ショトク</t>
    </rPh>
    <rPh sb="34" eb="36">
      <t>キンガク</t>
    </rPh>
    <rPh sb="37" eb="39">
      <t>ゴウケイ</t>
    </rPh>
    <rPh sb="45" eb="46">
      <t>マン</t>
    </rPh>
    <rPh sb="46" eb="47">
      <t>エン</t>
    </rPh>
    <rPh sb="47" eb="49">
      <t>イカ</t>
    </rPh>
    <rPh sb="50" eb="52">
      <t>バアイ</t>
    </rPh>
    <rPh sb="53" eb="56">
      <t>チュウイガ</t>
    </rPh>
    <rPh sb="59" eb="61">
      <t>キサイ</t>
    </rPh>
    <rPh sb="69" eb="71">
      <t>シサン</t>
    </rPh>
    <phoneticPr fontId="1"/>
  </si>
  <si>
    <t>試算シートに入力した年金収入を転記</t>
    <rPh sb="0" eb="2">
      <t>シサン</t>
    </rPh>
    <rPh sb="6" eb="8">
      <t>ニュウリョク</t>
    </rPh>
    <rPh sb="10" eb="14">
      <t>ネンキンシュウニュウ</t>
    </rPh>
    <rPh sb="15" eb="17">
      <t>テンキ</t>
    </rPh>
    <phoneticPr fontId="1"/>
  </si>
  <si>
    <t>試算シートに入力したその他所得を転記</t>
    <rPh sb="0" eb="2">
      <t>シサン</t>
    </rPh>
    <rPh sb="6" eb="8">
      <t>ニュウリョク</t>
    </rPh>
    <rPh sb="12" eb="15">
      <t>タショトク</t>
    </rPh>
    <rPh sb="16" eb="18">
      <t>テンキ</t>
    </rPh>
    <phoneticPr fontId="1"/>
  </si>
  <si>
    <t>IF関数で、基礎控除の表から算出された総所得金額の場合基礎控除がいくらになるか判断し、該当する基礎控除額を返す</t>
    <rPh sb="2" eb="4">
      <t>カンスウ</t>
    </rPh>
    <rPh sb="6" eb="10">
      <t>キソコウジョ</t>
    </rPh>
    <rPh sb="11" eb="12">
      <t>ヒョウ</t>
    </rPh>
    <rPh sb="14" eb="16">
      <t>サンシュツ</t>
    </rPh>
    <rPh sb="19" eb="22">
      <t>ソウショトク</t>
    </rPh>
    <rPh sb="22" eb="24">
      <t>キンガク</t>
    </rPh>
    <rPh sb="25" eb="27">
      <t>バアイ</t>
    </rPh>
    <rPh sb="27" eb="29">
      <t>キソ</t>
    </rPh>
    <rPh sb="29" eb="31">
      <t>コウジョ</t>
    </rPh>
    <rPh sb="39" eb="41">
      <t>ハンダン</t>
    </rPh>
    <rPh sb="43" eb="45">
      <t>ガイトウ</t>
    </rPh>
    <rPh sb="47" eb="51">
      <t>キソコウジョ</t>
    </rPh>
    <rPh sb="51" eb="52">
      <t>ガク</t>
    </rPh>
    <rPh sb="53" eb="54">
      <t>カエ</t>
    </rPh>
    <phoneticPr fontId="1"/>
  </si>
  <si>
    <t>②給与
収入区分</t>
    <rPh sb="1" eb="3">
      <t>キュウヨ</t>
    </rPh>
    <rPh sb="4" eb="6">
      <t>シュウニュウ</t>
    </rPh>
    <rPh sb="6" eb="8">
      <t>クブン</t>
    </rPh>
    <phoneticPr fontId="1"/>
  </si>
  <si>
    <t>③給与収入表</t>
    <rPh sb="1" eb="3">
      <t>キュウヨ</t>
    </rPh>
    <rPh sb="3" eb="5">
      <t>シュウニュウ</t>
    </rPh>
    <rPh sb="5" eb="6">
      <t>ヒョウ</t>
    </rPh>
    <phoneticPr fontId="1"/>
  </si>
  <si>
    <r>
      <t xml:space="preserve">④給与収入
</t>
    </r>
    <r>
      <rPr>
        <sz val="10"/>
        <color theme="1"/>
        <rFont val="游ゴシック"/>
        <family val="3"/>
        <charset val="128"/>
        <scheme val="minor"/>
      </rPr>
      <t>（端数処理）</t>
    </r>
    <rPh sb="1" eb="5">
      <t>キュウヨシュウニュウ</t>
    </rPh>
    <rPh sb="7" eb="11">
      <t>ハスウショリ</t>
    </rPh>
    <phoneticPr fontId="1"/>
  </si>
  <si>
    <t>⑤給与所得を求める計算式</t>
    <phoneticPr fontId="1"/>
  </si>
  <si>
    <t>⑥給与所得</t>
    <rPh sb="1" eb="5">
      <t>キュウヨショトク</t>
    </rPh>
    <phoneticPr fontId="1"/>
  </si>
  <si>
    <t>⑦年金
収入区分</t>
    <rPh sb="1" eb="3">
      <t>ネンキン</t>
    </rPh>
    <rPh sb="4" eb="6">
      <t>シュウニュウ</t>
    </rPh>
    <rPh sb="6" eb="8">
      <t>クブン</t>
    </rPh>
    <phoneticPr fontId="1"/>
  </si>
  <si>
    <t>⑧年金収入表</t>
    <rPh sb="1" eb="3">
      <t>ネンキン</t>
    </rPh>
    <rPh sb="3" eb="5">
      <t>シュウニュウ</t>
    </rPh>
    <rPh sb="5" eb="6">
      <t>ヒョウ</t>
    </rPh>
    <phoneticPr fontId="1"/>
  </si>
  <si>
    <t>⑨年金収入</t>
    <rPh sb="1" eb="5">
      <t>ネンキンシュウニュウ</t>
    </rPh>
    <phoneticPr fontId="1"/>
  </si>
  <si>
    <t>⑩年金所得を求める計算式</t>
    <rPh sb="1" eb="3">
      <t>ネンキン</t>
    </rPh>
    <rPh sb="3" eb="5">
      <t>ショトク</t>
    </rPh>
    <rPh sb="6" eb="7">
      <t>モト</t>
    </rPh>
    <rPh sb="9" eb="12">
      <t>ケイサンシキ</t>
    </rPh>
    <phoneticPr fontId="1"/>
  </si>
  <si>
    <t>⑪年金所得</t>
    <rPh sb="1" eb="5">
      <t>ネンキンショトク</t>
    </rPh>
    <phoneticPr fontId="1"/>
  </si>
  <si>
    <t>⑫その他所得</t>
    <phoneticPr fontId="1"/>
  </si>
  <si>
    <t>⑬総所得金額
⑥＋⑪＋⑫</t>
    <rPh sb="1" eb="6">
      <t>ソウショトクキンガク</t>
    </rPh>
    <phoneticPr fontId="1"/>
  </si>
  <si>
    <t>⑭基礎控除</t>
    <rPh sb="1" eb="5">
      <t>キソコウジョ</t>
    </rPh>
    <phoneticPr fontId="1"/>
  </si>
  <si>
    <t>⑮課税
総所得金額</t>
    <rPh sb="1" eb="3">
      <t>カゼイ</t>
    </rPh>
    <rPh sb="4" eb="7">
      <t>ソウショトク</t>
    </rPh>
    <rPh sb="7" eb="9">
      <t>キンガク</t>
    </rPh>
    <phoneticPr fontId="1"/>
  </si>
  <si>
    <t>⑯所得割(医)</t>
    <rPh sb="1" eb="3">
      <t>ショトク</t>
    </rPh>
    <rPh sb="3" eb="4">
      <t>ワリ</t>
    </rPh>
    <rPh sb="5" eb="6">
      <t>イ</t>
    </rPh>
    <phoneticPr fontId="1"/>
  </si>
  <si>
    <t>⑰所得割(支)</t>
    <rPh sb="1" eb="3">
      <t>ショトク</t>
    </rPh>
    <rPh sb="3" eb="4">
      <t>ワリ</t>
    </rPh>
    <rPh sb="5" eb="6">
      <t>シ</t>
    </rPh>
    <phoneticPr fontId="1"/>
  </si>
  <si>
    <t>⑱所得割(介)</t>
    <rPh sb="1" eb="3">
      <t>ショトク</t>
    </rPh>
    <rPh sb="3" eb="4">
      <t>ワリ</t>
    </rPh>
    <rPh sb="5" eb="6">
      <t>スケ</t>
    </rPh>
    <phoneticPr fontId="1"/>
  </si>
  <si>
    <t>①資格有無</t>
    <rPh sb="1" eb="5">
      <t>シカクウム</t>
    </rPh>
    <phoneticPr fontId="1"/>
  </si>
  <si>
    <t>②給与収入区分</t>
    <phoneticPr fontId="1"/>
  </si>
  <si>
    <t>③給与収入表</t>
    <rPh sb="5" eb="6">
      <t>ヒョウ</t>
    </rPh>
    <phoneticPr fontId="1"/>
  </si>
  <si>
    <t>④給与収入（端数処理）</t>
    <phoneticPr fontId="1"/>
  </si>
  <si>
    <t>⑤給与所得を求める計算式</t>
    <rPh sb="1" eb="3">
      <t>キュウヨ</t>
    </rPh>
    <rPh sb="3" eb="5">
      <t>ショトク</t>
    </rPh>
    <phoneticPr fontId="1"/>
  </si>
  <si>
    <t>⑥給与所得</t>
    <phoneticPr fontId="1"/>
  </si>
  <si>
    <t>⑦年金収入区分</t>
    <phoneticPr fontId="1"/>
  </si>
  <si>
    <t>⑧年金収入表</t>
    <rPh sb="5" eb="6">
      <t>ヒョウ</t>
    </rPh>
    <phoneticPr fontId="1"/>
  </si>
  <si>
    <t>⑨年金収入</t>
    <phoneticPr fontId="1"/>
  </si>
  <si>
    <t>⑩年金所得を求める計算式</t>
    <rPh sb="3" eb="5">
      <t>ショトク</t>
    </rPh>
    <phoneticPr fontId="1"/>
  </si>
  <si>
    <t>⑪年金所得</t>
    <phoneticPr fontId="1"/>
  </si>
  <si>
    <t>⑫その他所得</t>
    <phoneticPr fontId="1"/>
  </si>
  <si>
    <t>⑬総所得金額⑧＋⑪＋⑫</t>
    <phoneticPr fontId="1"/>
  </si>
  <si>
    <t>⑭基礎控除</t>
    <phoneticPr fontId="1"/>
  </si>
  <si>
    <t>⑮課税総所得金額</t>
    <phoneticPr fontId="1"/>
  </si>
  <si>
    <t>⑯所得割(医)</t>
    <phoneticPr fontId="1"/>
  </si>
  <si>
    <t>⑰所得割(支)</t>
    <phoneticPr fontId="1"/>
  </si>
  <si>
    <t>⑱所得割(介)</t>
    <phoneticPr fontId="1"/>
  </si>
  <si>
    <t>㉓均等割合計</t>
    <phoneticPr fontId="1"/>
  </si>
  <si>
    <t>IF関数で、①資格区分が「2（介護）」の場合、⑮課税総所得金額×所得割（介）を小数点以下切り捨て、そうでない場合は0を値で返す</t>
    <rPh sb="2" eb="4">
      <t>カンスウ</t>
    </rPh>
    <rPh sb="7" eb="9">
      <t>シカク</t>
    </rPh>
    <rPh sb="9" eb="11">
      <t>クブン</t>
    </rPh>
    <rPh sb="15" eb="17">
      <t>カイゴ</t>
    </rPh>
    <rPh sb="20" eb="22">
      <t>バアイ</t>
    </rPh>
    <rPh sb="24" eb="31">
      <t>カゼイソウショトクキンガク</t>
    </rPh>
    <rPh sb="32" eb="35">
      <t>ショトクワリ</t>
    </rPh>
    <rPh sb="36" eb="37">
      <t>スケ</t>
    </rPh>
    <rPh sb="39" eb="42">
      <t>ショウスウテン</t>
    </rPh>
    <rPh sb="42" eb="44">
      <t>イカ</t>
    </rPh>
    <rPh sb="44" eb="45">
      <t>キ</t>
    </rPh>
    <rPh sb="46" eb="47">
      <t>ス</t>
    </rPh>
    <rPh sb="54" eb="56">
      <t>バアイ</t>
    </rPh>
    <rPh sb="59" eb="60">
      <t>アタイ</t>
    </rPh>
    <rPh sb="61" eb="62">
      <t>カエ</t>
    </rPh>
    <phoneticPr fontId="1"/>
  </si>
  <si>
    <t>⑮課税総所得金額×所得割（医）を小数点以下切り捨て</t>
    <rPh sb="1" eb="8">
      <t>カゼイソウショトクキンガク</t>
    </rPh>
    <rPh sb="9" eb="12">
      <t>ショトクワリ</t>
    </rPh>
    <rPh sb="13" eb="14">
      <t>イ</t>
    </rPh>
    <rPh sb="16" eb="19">
      <t>ショウスウテン</t>
    </rPh>
    <rPh sb="19" eb="21">
      <t>イカ</t>
    </rPh>
    <rPh sb="21" eb="22">
      <t>キ</t>
    </rPh>
    <rPh sb="23" eb="24">
      <t>ス</t>
    </rPh>
    <phoneticPr fontId="1"/>
  </si>
  <si>
    <t>⑮課税総所得金額×所得割（支）を小数点以下切り捨て</t>
    <rPh sb="1" eb="8">
      <t>カゼイソウショトクキンガク</t>
    </rPh>
    <rPh sb="9" eb="12">
      <t>ショトクワリ</t>
    </rPh>
    <rPh sb="13" eb="14">
      <t>シ</t>
    </rPh>
    <rPh sb="16" eb="19">
      <t>ショウスウテン</t>
    </rPh>
    <rPh sb="19" eb="21">
      <t>イカ</t>
    </rPh>
    <rPh sb="21" eb="22">
      <t>キ</t>
    </rPh>
    <rPh sb="23" eb="24">
      <t>ス</t>
    </rPh>
    <phoneticPr fontId="1"/>
  </si>
  <si>
    <t>⑬総所得金額から⑭基礎控除を引いた値を返す</t>
    <rPh sb="1" eb="6">
      <t>ソウショトクキンガク</t>
    </rPh>
    <rPh sb="9" eb="11">
      <t>キソ</t>
    </rPh>
    <rPh sb="11" eb="13">
      <t>コウジョ</t>
    </rPh>
    <rPh sb="14" eb="15">
      <t>ヒ</t>
    </rPh>
    <rPh sb="17" eb="18">
      <t>アタイ</t>
    </rPh>
    <rPh sb="19" eb="20">
      <t>カエ</t>
    </rPh>
    <phoneticPr fontId="1"/>
  </si>
  <si>
    <t>IF関数で、該当した年金収入区分の場合、年金所得を求める計算式の結果を値で返す（年金区分1→7の順に当てはまるかIF関数を繰り返している）
かつ、区分1や3の場合は収入額によってはマイナス値になるため、MAX関数を使い0を値で返す</t>
    <rPh sb="2" eb="4">
      <t>カンスウ</t>
    </rPh>
    <rPh sb="6" eb="8">
      <t>ガイトウ</t>
    </rPh>
    <rPh sb="10" eb="12">
      <t>ネンキン</t>
    </rPh>
    <rPh sb="12" eb="14">
      <t>シュウニュウ</t>
    </rPh>
    <rPh sb="14" eb="16">
      <t>クブン</t>
    </rPh>
    <rPh sb="17" eb="19">
      <t>バアイ</t>
    </rPh>
    <rPh sb="20" eb="22">
      <t>ネンキン</t>
    </rPh>
    <rPh sb="22" eb="24">
      <t>ショトク</t>
    </rPh>
    <rPh sb="25" eb="26">
      <t>モト</t>
    </rPh>
    <rPh sb="28" eb="31">
      <t>ケイサンシキ</t>
    </rPh>
    <rPh sb="32" eb="34">
      <t>ケッカ</t>
    </rPh>
    <rPh sb="35" eb="36">
      <t>アタイ</t>
    </rPh>
    <rPh sb="37" eb="38">
      <t>カエ</t>
    </rPh>
    <rPh sb="48" eb="49">
      <t>ジュン</t>
    </rPh>
    <rPh sb="50" eb="51">
      <t>ア</t>
    </rPh>
    <rPh sb="58" eb="60">
      <t>カンスウ</t>
    </rPh>
    <rPh sb="61" eb="62">
      <t>ク</t>
    </rPh>
    <rPh sb="63" eb="64">
      <t>カエ</t>
    </rPh>
    <phoneticPr fontId="1"/>
  </si>
  <si>
    <t>←試算シートの試算結果　年間保険税の（内訳）とリンク</t>
    <rPh sb="1" eb="3">
      <t>シサン</t>
    </rPh>
    <rPh sb="7" eb="11">
      <t>シサンケッカ</t>
    </rPh>
    <rPh sb="12" eb="17">
      <t>ネンカンホケンゼイ</t>
    </rPh>
    <rPh sb="19" eb="21">
      <t>ウチワケ</t>
    </rPh>
    <phoneticPr fontId="1"/>
  </si>
  <si>
    <r>
      <t>年間保険税（</t>
    </r>
    <r>
      <rPr>
        <b/>
        <sz val="18"/>
        <color rgb="FFFF0000"/>
        <rFont val="游ゴシック"/>
        <family val="3"/>
        <charset val="128"/>
        <scheme val="minor"/>
      </rPr>
      <t>試算</t>
    </r>
    <r>
      <rPr>
        <b/>
        <sz val="18"/>
        <color theme="1"/>
        <rFont val="游ゴシック"/>
        <family val="3"/>
        <charset val="128"/>
        <scheme val="minor"/>
      </rPr>
      <t>）</t>
    </r>
    <rPh sb="0" eb="2">
      <t>ネンカン</t>
    </rPh>
    <rPh sb="2" eb="4">
      <t>ホケン</t>
    </rPh>
    <rPh sb="4" eb="5">
      <t>ゼイ</t>
    </rPh>
    <rPh sb="6" eb="8">
      <t>シサン</t>
    </rPh>
    <phoneticPr fontId="1"/>
  </si>
  <si>
    <t>No</t>
    <phoneticPr fontId="1"/>
  </si>
  <si>
    <t>改定内容</t>
    <rPh sb="0" eb="4">
      <t>カイテイナイヨウ</t>
    </rPh>
    <phoneticPr fontId="1"/>
  </si>
  <si>
    <t>改定日</t>
    <rPh sb="0" eb="3">
      <t>カイテイビ</t>
    </rPh>
    <phoneticPr fontId="1"/>
  </si>
  <si>
    <t>対応者</t>
    <rPh sb="0" eb="3">
      <t>タイオウモノ</t>
    </rPh>
    <phoneticPr fontId="1"/>
  </si>
  <si>
    <t>合計(100円未満切捨)</t>
    <rPh sb="0" eb="2">
      <t>ゴウケイ</t>
    </rPh>
    <rPh sb="6" eb="10">
      <t>エンミマンキ</t>
    </rPh>
    <rPh sb="10" eb="11">
      <t>ス</t>
    </rPh>
    <phoneticPr fontId="1"/>
  </si>
  <si>
    <t>表1</t>
    <rPh sb="0" eb="1">
      <t>ヒョウ</t>
    </rPh>
    <phoneticPr fontId="1"/>
  </si>
  <si>
    <t>①3,030,000円
②1,680,000円</t>
    <rPh sb="10" eb="11">
      <t>エン</t>
    </rPh>
    <rPh sb="22" eb="23">
      <t>エン</t>
    </rPh>
    <phoneticPr fontId="1"/>
  </si>
  <si>
    <r>
      <t>■（1）給与に入力する給与収入は給与所得の源泉徴収票の</t>
    </r>
    <r>
      <rPr>
        <b/>
        <sz val="14"/>
        <color theme="1"/>
        <rFont val="游ゴシック"/>
        <family val="3"/>
        <charset val="128"/>
        <scheme val="minor"/>
      </rPr>
      <t>『支払金額』</t>
    </r>
    <r>
      <rPr>
        <sz val="14"/>
        <color theme="1"/>
        <rFont val="游ゴシック"/>
        <family val="3"/>
        <charset val="128"/>
        <scheme val="minor"/>
      </rPr>
      <t>に記載されている金額を入力してください。</t>
    </r>
    <rPh sb="4" eb="6">
      <t>キュウヨ</t>
    </rPh>
    <rPh sb="7" eb="9">
      <t>ニュウリョク</t>
    </rPh>
    <rPh sb="11" eb="15">
      <t>キュウヨシュウニュウ</t>
    </rPh>
    <rPh sb="16" eb="20">
      <t>キュウヨショトク</t>
    </rPh>
    <rPh sb="21" eb="23">
      <t>ゲンセン</t>
    </rPh>
    <rPh sb="22" eb="23">
      <t>イズミ</t>
    </rPh>
    <rPh sb="23" eb="26">
      <t>チョウシュウヒョウ</t>
    </rPh>
    <rPh sb="28" eb="32">
      <t>シハライキンガク</t>
    </rPh>
    <rPh sb="34" eb="36">
      <t>キサイ</t>
    </rPh>
    <rPh sb="41" eb="43">
      <t>キンガク</t>
    </rPh>
    <rPh sb="44" eb="46">
      <t>ニュウリョク</t>
    </rPh>
    <phoneticPr fontId="1"/>
  </si>
  <si>
    <t>藤本</t>
    <phoneticPr fontId="1"/>
  </si>
  <si>
    <t>軽減がかかるのは、国保税のうち、均等割額と平等割額のみです。</t>
    <phoneticPr fontId="1"/>
  </si>
  <si>
    <t>令和7年度用の基準日、賦課限度額、軽減世帯目安額へ更新</t>
    <rPh sb="0" eb="2">
      <t>レイワ</t>
    </rPh>
    <rPh sb="3" eb="6">
      <t>ネンドヨウ</t>
    </rPh>
    <rPh sb="7" eb="10">
      <t>キジュンビ</t>
    </rPh>
    <rPh sb="11" eb="16">
      <t>フカゲンドガク</t>
    </rPh>
    <rPh sb="17" eb="19">
      <t>ケイゲン</t>
    </rPh>
    <rPh sb="19" eb="21">
      <t>セタイ</t>
    </rPh>
    <rPh sb="21" eb="23">
      <t>メヤス</t>
    </rPh>
    <rPh sb="23" eb="24">
      <t>ガク</t>
    </rPh>
    <rPh sb="25" eb="27">
      <t>コウシン</t>
    </rPh>
    <phoneticPr fontId="1"/>
  </si>
  <si>
    <t>＜低所得者層の軽減が適用になる目安＞</t>
    <rPh sb="1" eb="6">
      <t>テイショトクシャソウ</t>
    </rPh>
    <rPh sb="7" eb="9">
      <t>ケイゲン</t>
    </rPh>
    <rPh sb="10" eb="12">
      <t>テキヨウ</t>
    </rPh>
    <rPh sb="15" eb="17">
      <t>メヤス</t>
    </rPh>
    <phoneticPr fontId="1"/>
  </si>
  <si>
    <t>※左記の表は目安の金額であり、2人世帯の場合、</t>
    <phoneticPr fontId="1"/>
  </si>
  <si>
    <t>①1人目の収入は7割・5割・2割の1人世帯に記載の額と同額とし、
　2人目にも収入がある場合
②1人目のみ収入があり、2人目の収入が０円の場合　の目安です。</t>
    <rPh sb="27" eb="29">
      <t>ドウガク</t>
    </rPh>
    <rPh sb="49" eb="51">
      <t>ニンメ</t>
    </rPh>
    <rPh sb="53" eb="55">
      <t>シュウニュウ</t>
    </rPh>
    <phoneticPr fontId="1"/>
  </si>
  <si>
    <t>　1人目・2人目の収入次第では軽減割合が変わる、
　あるいは軽減対象外になる可能性があります。</t>
    <rPh sb="15" eb="20">
      <t>ケイゲン</t>
    </rPh>
    <rPh sb="20" eb="21">
      <t>カ</t>
    </rPh>
    <phoneticPr fontId="1"/>
  </si>
  <si>
    <t>　</t>
    <phoneticPr fontId="1"/>
  </si>
  <si>
    <t>×</t>
  </si>
  <si>
    <t>－</t>
  </si>
  <si>
    <t>令和8年度　国民健康保険税試算シート</t>
    <rPh sb="0" eb="2">
      <t>レイワ</t>
    </rPh>
    <rPh sb="3" eb="5">
      <t>ネンド</t>
    </rPh>
    <rPh sb="6" eb="13">
      <t>コクミンケンコウホケンゼイ</t>
    </rPh>
    <rPh sb="13" eb="15">
      <t>シサン</t>
    </rPh>
    <phoneticPr fontId="1"/>
  </si>
  <si>
    <r>
      <t>加入状況
年齢（</t>
    </r>
    <r>
      <rPr>
        <b/>
        <u/>
        <sz val="14"/>
        <color theme="1"/>
        <rFont val="游ゴシック"/>
        <family val="3"/>
        <charset val="128"/>
        <scheme val="minor"/>
      </rPr>
      <t>令和8年4月1日</t>
    </r>
    <r>
      <rPr>
        <sz val="14"/>
        <color theme="1"/>
        <rFont val="游ゴシック"/>
        <family val="3"/>
        <charset val="128"/>
        <scheme val="minor"/>
      </rPr>
      <t>時点）</t>
    </r>
    <rPh sb="0" eb="4">
      <t>カニュウジョウキョウ</t>
    </rPh>
    <rPh sb="5" eb="7">
      <t>ネンレイ</t>
    </rPh>
    <rPh sb="8" eb="10">
      <t>レイワ</t>
    </rPh>
    <rPh sb="11" eb="12">
      <t>ネン</t>
    </rPh>
    <rPh sb="13" eb="14">
      <t>ガツ</t>
    </rPh>
    <rPh sb="15" eb="16">
      <t>ニチ</t>
    </rPh>
    <rPh sb="16" eb="18">
      <t>ジテン</t>
    </rPh>
    <phoneticPr fontId="1"/>
  </si>
  <si>
    <r>
      <t>■（2）年金に入力する年齢は</t>
    </r>
    <r>
      <rPr>
        <b/>
        <sz val="14"/>
        <color theme="1"/>
        <rFont val="游ゴシック"/>
        <family val="3"/>
        <charset val="128"/>
        <scheme val="minor"/>
      </rPr>
      <t>『令和8年1月1日時点』</t>
    </r>
    <r>
      <rPr>
        <sz val="14"/>
        <color theme="1"/>
        <rFont val="游ゴシック"/>
        <family val="3"/>
        <charset val="128"/>
        <scheme val="minor"/>
      </rPr>
      <t>の年齢を入力してください。</t>
    </r>
    <r>
      <rPr>
        <b/>
        <sz val="14"/>
        <color theme="1"/>
        <rFont val="游ゴシック"/>
        <family val="3"/>
        <charset val="128"/>
        <scheme val="minor"/>
      </rPr>
      <t>入力がない場合、正しく計算できません。</t>
    </r>
    <rPh sb="4" eb="6">
      <t>ネンキン</t>
    </rPh>
    <rPh sb="7" eb="9">
      <t>ニュウリョク</t>
    </rPh>
    <rPh sb="11" eb="13">
      <t>ネンレイ</t>
    </rPh>
    <rPh sb="15" eb="17">
      <t>レイワ</t>
    </rPh>
    <rPh sb="18" eb="19">
      <t>ネン</t>
    </rPh>
    <rPh sb="20" eb="21">
      <t>ガツ</t>
    </rPh>
    <rPh sb="22" eb="23">
      <t>ヒ</t>
    </rPh>
    <rPh sb="23" eb="25">
      <t>ジテン</t>
    </rPh>
    <rPh sb="27" eb="29">
      <t>ネンレイ</t>
    </rPh>
    <rPh sb="30" eb="32">
      <t>ニュウリョク</t>
    </rPh>
    <rPh sb="39" eb="41">
      <t>ニュウリョク</t>
    </rPh>
    <rPh sb="44" eb="46">
      <t>バアイ</t>
    </rPh>
    <rPh sb="47" eb="48">
      <t>タダ</t>
    </rPh>
    <rPh sb="50" eb="52">
      <t>ケイサン</t>
    </rPh>
    <phoneticPr fontId="1"/>
  </si>
  <si>
    <t>IF関数で、試算シートに入力した給与収入からどの計算式で給与所得を求めるか判断（6→1の順に当てはまるかIF関数を繰り返している）</t>
    <rPh sb="12" eb="14">
      <t>ニュウリョク</t>
    </rPh>
    <rPh sb="16" eb="20">
      <t>キュウヨシュウニュウ</t>
    </rPh>
    <rPh sb="24" eb="27">
      <t>ケイサンシキ</t>
    </rPh>
    <rPh sb="28" eb="32">
      <t>キュウヨショトク</t>
    </rPh>
    <rPh sb="33" eb="34">
      <t>モト</t>
    </rPh>
    <rPh sb="37" eb="39">
      <t>ハンダン</t>
    </rPh>
    <rPh sb="44" eb="45">
      <t>ジュン</t>
    </rPh>
    <rPh sb="46" eb="47">
      <t>ア</t>
    </rPh>
    <rPh sb="54" eb="56">
      <t>カンスウ</t>
    </rPh>
    <rPh sb="57" eb="58">
      <t>ク</t>
    </rPh>
    <rPh sb="59" eb="60">
      <t>カエ</t>
    </rPh>
    <phoneticPr fontId="1"/>
  </si>
  <si>
    <t>市民課HPの給与所得の計算方法を転記（1～6は試算シートのためにナンバリング）</t>
    <rPh sb="0" eb="3">
      <t>シミンカ</t>
    </rPh>
    <rPh sb="6" eb="10">
      <t>キュウヨショトク</t>
    </rPh>
    <rPh sb="11" eb="15">
      <t>ケイサンホウホウ</t>
    </rPh>
    <rPh sb="16" eb="18">
      <t>テンキ</t>
    </rPh>
    <rPh sb="23" eb="25">
      <t>シサン</t>
    </rPh>
    <phoneticPr fontId="1"/>
  </si>
  <si>
    <t>IF関数で、給与所得を求めるのに給与収入の端数処理が必要な3,4の場合は「収入÷4,000＝A（小数点以下切り捨て）　A×4,000＝端数処理した数字を」それ以外の場合は、試算シートに入力した給与収入を値で返す</t>
    <rPh sb="2" eb="4">
      <t>カンスウ</t>
    </rPh>
    <rPh sb="6" eb="10">
      <t>キュウヨショトク</t>
    </rPh>
    <rPh sb="11" eb="12">
      <t>モト</t>
    </rPh>
    <rPh sb="16" eb="20">
      <t>キュウヨシュウニュウ</t>
    </rPh>
    <rPh sb="21" eb="25">
      <t>ハスウショリ</t>
    </rPh>
    <rPh sb="26" eb="28">
      <t>ヒツヨウ</t>
    </rPh>
    <rPh sb="33" eb="35">
      <t>バアイ</t>
    </rPh>
    <rPh sb="37" eb="39">
      <t>シュウニュウ</t>
    </rPh>
    <rPh sb="48" eb="53">
      <t>ショウスウテンイカ</t>
    </rPh>
    <rPh sb="53" eb="54">
      <t>キ</t>
    </rPh>
    <rPh sb="55" eb="56">
      <t>ス</t>
    </rPh>
    <rPh sb="67" eb="71">
      <t>ハスウショリ</t>
    </rPh>
    <rPh sb="73" eb="75">
      <t>スウジ</t>
    </rPh>
    <rPh sb="79" eb="81">
      <t>イガイ</t>
    </rPh>
    <rPh sb="82" eb="84">
      <t>バアイ</t>
    </rPh>
    <rPh sb="86" eb="88">
      <t>シサン</t>
    </rPh>
    <rPh sb="92" eb="94">
      <t>ニュウリョク</t>
    </rPh>
    <rPh sb="96" eb="100">
      <t>キュウヨシュウニュウ</t>
    </rPh>
    <rPh sb="101" eb="102">
      <t>アタイ</t>
    </rPh>
    <rPh sb="103" eb="104">
      <t>カエ</t>
    </rPh>
    <phoneticPr fontId="1"/>
  </si>
  <si>
    <t>IF関数で、該当した給与収入区分の場合、給与所得を求める計算式の結果を値で返す（給与区分1→6の順に当てはまるかIF関数を繰り返している）</t>
    <rPh sb="2" eb="4">
      <t>カンスウ</t>
    </rPh>
    <rPh sb="6" eb="8">
      <t>ガイトウ</t>
    </rPh>
    <rPh sb="10" eb="12">
      <t>キュウヨ</t>
    </rPh>
    <rPh sb="12" eb="14">
      <t>シュウニュウ</t>
    </rPh>
    <rPh sb="14" eb="16">
      <t>クブン</t>
    </rPh>
    <rPh sb="17" eb="19">
      <t>バアイ</t>
    </rPh>
    <rPh sb="20" eb="24">
      <t>キュウヨショトク</t>
    </rPh>
    <rPh sb="25" eb="26">
      <t>モト</t>
    </rPh>
    <rPh sb="28" eb="31">
      <t>ケイサンシキ</t>
    </rPh>
    <rPh sb="32" eb="34">
      <t>ケッカ</t>
    </rPh>
    <rPh sb="35" eb="36">
      <t>アタイ</t>
    </rPh>
    <rPh sb="37" eb="38">
      <t>カエ</t>
    </rPh>
    <rPh sb="40" eb="44">
      <t>キュウヨクブン</t>
    </rPh>
    <rPh sb="48" eb="49">
      <t>ジュン</t>
    </rPh>
    <rPh sb="50" eb="51">
      <t>ア</t>
    </rPh>
    <rPh sb="58" eb="60">
      <t>カンスウ</t>
    </rPh>
    <rPh sb="61" eb="62">
      <t>ク</t>
    </rPh>
    <rPh sb="63" eb="64">
      <t>カエ</t>
    </rPh>
    <phoneticPr fontId="1"/>
  </si>
  <si>
    <t>SUM関数で、⑥給与所得、⑪年金所得、⑫その他所得を合計</t>
    <rPh sb="3" eb="5">
      <t>カンスウ</t>
    </rPh>
    <rPh sb="8" eb="12">
      <t>キュウヨショトク</t>
    </rPh>
    <rPh sb="14" eb="18">
      <t>ネンキンショトク</t>
    </rPh>
    <rPh sb="22" eb="25">
      <t>タショトク</t>
    </rPh>
    <rPh sb="26" eb="28">
      <t>ゴウケイ</t>
    </rPh>
    <phoneticPr fontId="1"/>
  </si>
  <si>
    <t>⑲所得割(子)</t>
    <rPh sb="1" eb="4">
      <t>ショトクワリ</t>
    </rPh>
    <phoneticPr fontId="1"/>
  </si>
  <si>
    <t>⑳所得割
合計
⑯～⑲</t>
    <rPh sb="1" eb="4">
      <t>ショトクワリ</t>
    </rPh>
    <rPh sb="5" eb="7">
      <t>ゴウケイ</t>
    </rPh>
    <phoneticPr fontId="1"/>
  </si>
  <si>
    <t>㉑均等割(医)</t>
    <rPh sb="1" eb="3">
      <t>キントウ</t>
    </rPh>
    <rPh sb="3" eb="4">
      <t>ワリ</t>
    </rPh>
    <rPh sb="5" eb="6">
      <t>イ</t>
    </rPh>
    <phoneticPr fontId="1"/>
  </si>
  <si>
    <t>㉒均等割(支)</t>
    <rPh sb="1" eb="3">
      <t>キントウ</t>
    </rPh>
    <rPh sb="3" eb="4">
      <t>ワリ</t>
    </rPh>
    <rPh sb="5" eb="6">
      <t>シ</t>
    </rPh>
    <phoneticPr fontId="1"/>
  </si>
  <si>
    <t>㉓均等割(介)</t>
    <rPh sb="1" eb="3">
      <t>キントウ</t>
    </rPh>
    <rPh sb="3" eb="4">
      <t>ワリ</t>
    </rPh>
    <rPh sb="5" eb="6">
      <t>カイ</t>
    </rPh>
    <phoneticPr fontId="1"/>
  </si>
  <si>
    <t>㉔均等割(子)</t>
    <rPh sb="5" eb="6">
      <t>コ</t>
    </rPh>
    <phoneticPr fontId="1"/>
  </si>
  <si>
    <t>㉕均等割
合計
㉑～㉕</t>
    <rPh sb="1" eb="4">
      <t>キントウワリ</t>
    </rPh>
    <rPh sb="5" eb="7">
      <t>ゴウケイ</t>
    </rPh>
    <phoneticPr fontId="1"/>
  </si>
  <si>
    <r>
      <t xml:space="preserve">年齢
</t>
    </r>
    <r>
      <rPr>
        <b/>
        <sz val="14"/>
        <color rgb="FFFF0000"/>
        <rFont val="游ゴシック"/>
        <family val="3"/>
        <charset val="128"/>
        <scheme val="minor"/>
      </rPr>
      <t>※必須</t>
    </r>
    <rPh sb="0" eb="2">
      <t>ネンレイ</t>
    </rPh>
    <rPh sb="4" eb="6">
      <t>ヒッスウ</t>
    </rPh>
    <phoneticPr fontId="1"/>
  </si>
  <si>
    <t>㉑～㉔の合計</t>
    <rPh sb="4" eb="6">
      <t>ゴウケイ</t>
    </rPh>
    <phoneticPr fontId="1"/>
  </si>
  <si>
    <t>7.加入あり 未就学児(7歳未満)</t>
    <phoneticPr fontId="1"/>
  </si>
  <si>
    <t>所得割計</t>
    <phoneticPr fontId="1"/>
  </si>
  <si>
    <r>
      <t>IF関数で、試算シートで選択した加入状況から資格を区分け（「7.未就学」→4、</t>
    </r>
    <r>
      <rPr>
        <sz val="11"/>
        <color rgb="FFFF0000"/>
        <rFont val="游ゴシック"/>
        <family val="3"/>
        <charset val="128"/>
        <scheme val="minor"/>
      </rPr>
      <t>「6.18歳未満」→3</t>
    </r>
    <r>
      <rPr>
        <sz val="11"/>
        <color theme="1"/>
        <rFont val="游ゴシック"/>
        <family val="2"/>
        <charset val="128"/>
        <scheme val="minor"/>
      </rPr>
      <t>、「4.40以上65未満」→2、「6.4.以外の加入あり」→1、「それ以外」→0）</t>
    </r>
    <rPh sb="44" eb="47">
      <t>サイミマン</t>
    </rPh>
    <phoneticPr fontId="1"/>
  </si>
  <si>
    <t>IF関数で、試算シートに入力した年金収入と、年金年齢（1月1日時点）からどの計算式で年金所得を求めるか判断（7→1の順に当てはまるかIF関数を繰り返している）</t>
    <rPh sb="2" eb="4">
      <t>カンスウ</t>
    </rPh>
    <rPh sb="6" eb="8">
      <t>シサン</t>
    </rPh>
    <rPh sb="12" eb="14">
      <t>ニュウリョク</t>
    </rPh>
    <rPh sb="16" eb="20">
      <t>ネンキンシュウニュウ</t>
    </rPh>
    <rPh sb="22" eb="26">
      <t>ネンキンネンレイ</t>
    </rPh>
    <rPh sb="28" eb="29">
      <t>ガツ</t>
    </rPh>
    <rPh sb="30" eb="33">
      <t>ニチジテン</t>
    </rPh>
    <rPh sb="38" eb="41">
      <t>ケイサンシキ</t>
    </rPh>
    <rPh sb="42" eb="46">
      <t>ネンキンショトク</t>
    </rPh>
    <rPh sb="47" eb="48">
      <t>モト</t>
    </rPh>
    <rPh sb="51" eb="53">
      <t>ハンダン</t>
    </rPh>
    <rPh sb="58" eb="59">
      <t>ジュン</t>
    </rPh>
    <rPh sb="60" eb="61">
      <t>ア</t>
    </rPh>
    <rPh sb="68" eb="70">
      <t>カンスウ</t>
    </rPh>
    <rPh sb="71" eb="72">
      <t>ク</t>
    </rPh>
    <rPh sb="73" eb="74">
      <t>カエ</t>
    </rPh>
    <phoneticPr fontId="1"/>
  </si>
  <si>
    <t>子ども</t>
    <rPh sb="0" eb="1">
      <t>コ</t>
    </rPh>
    <phoneticPr fontId="1"/>
  </si>
  <si>
    <t>均等割計</t>
    <phoneticPr fontId="1"/>
  </si>
  <si>
    <t>⑲所得割(子)</t>
    <phoneticPr fontId="1"/>
  </si>
  <si>
    <t>⑮課税総所得金額×所得割（子）を小数点以下切り捨て</t>
    <rPh sb="13" eb="14">
      <t>コ</t>
    </rPh>
    <phoneticPr fontId="1"/>
  </si>
  <si>
    <t>⑯～⑲の合計</t>
    <rPh sb="4" eb="6">
      <t>ゴウケイ</t>
    </rPh>
    <phoneticPr fontId="1"/>
  </si>
  <si>
    <t>⑳所得割合計</t>
    <phoneticPr fontId="1"/>
  </si>
  <si>
    <t>㉑均等割(医)</t>
    <phoneticPr fontId="1"/>
  </si>
  <si>
    <t>㉒均等割(支)</t>
    <phoneticPr fontId="1"/>
  </si>
  <si>
    <t>㉓均等割(介)</t>
    <phoneticPr fontId="1"/>
  </si>
  <si>
    <t>㉔均等割(子)</t>
    <phoneticPr fontId="1"/>
  </si>
  <si>
    <t>①資格区分</t>
    <rPh sb="1" eb="3">
      <t>シカク</t>
    </rPh>
    <rPh sb="3" eb="5">
      <t>クブン</t>
    </rPh>
    <phoneticPr fontId="1"/>
  </si>
  <si>
    <t>IF関数で、①資格区分が「1（資格有）」「2（介護）」の場合、下表中の18歳以上均等割（子）満額を返し、そうでない場合は0を値で返す</t>
    <rPh sb="37" eb="40">
      <t>サイイジョウ</t>
    </rPh>
    <rPh sb="44" eb="45">
      <t>コ</t>
    </rPh>
    <rPh sb="57" eb="59">
      <t>バアイ</t>
    </rPh>
    <rPh sb="62" eb="63">
      <t>アタイ</t>
    </rPh>
    <rPh sb="64" eb="65">
      <t>カエ</t>
    </rPh>
    <phoneticPr fontId="1"/>
  </si>
  <si>
    <t>IF関数で、①資格区分が「2（介護）」の場合、下表中の均等割（介）満額を返し、そうでない場合は0を値で返す</t>
    <rPh sb="2" eb="4">
      <t>カンスウ</t>
    </rPh>
    <rPh sb="7" eb="9">
      <t>シカク</t>
    </rPh>
    <rPh sb="9" eb="11">
      <t>クブン</t>
    </rPh>
    <rPh sb="15" eb="17">
      <t>カイゴ</t>
    </rPh>
    <rPh sb="20" eb="22">
      <t>バアイ</t>
    </rPh>
    <rPh sb="31" eb="32">
      <t>スケ</t>
    </rPh>
    <rPh sb="33" eb="35">
      <t>マンガク</t>
    </rPh>
    <phoneticPr fontId="1"/>
  </si>
  <si>
    <t>5.加入あり 18歳以上40歳未満</t>
    <rPh sb="9" eb="12">
      <t>サイイジョウ</t>
    </rPh>
    <rPh sb="14" eb="17">
      <t>サイミマン</t>
    </rPh>
    <phoneticPr fontId="1"/>
  </si>
  <si>
    <r>
      <t>１．入力項目　</t>
    </r>
    <r>
      <rPr>
        <b/>
        <sz val="14"/>
        <color rgb="FFFF0000"/>
        <rFont val="游ゴシック"/>
        <family val="3"/>
        <charset val="128"/>
        <scheme val="minor"/>
      </rPr>
      <t>※黄色枠内に入力してください。</t>
    </r>
    <rPh sb="2" eb="4">
      <t>ニュウリョク</t>
    </rPh>
    <rPh sb="4" eb="6">
      <t>コウモク</t>
    </rPh>
    <rPh sb="8" eb="10">
      <t>キイロ</t>
    </rPh>
    <rPh sb="10" eb="11">
      <t>ワク</t>
    </rPh>
    <rPh sb="11" eb="12">
      <t>ナイ</t>
    </rPh>
    <rPh sb="13" eb="15">
      <t>ニュウリョク</t>
    </rPh>
    <phoneticPr fontId="5"/>
  </si>
  <si>
    <t>子ども・子育て支援納付金分</t>
    <rPh sb="0" eb="1">
      <t>コ</t>
    </rPh>
    <rPh sb="4" eb="6">
      <t>コソダ</t>
    </rPh>
    <rPh sb="7" eb="9">
      <t>シエン</t>
    </rPh>
    <rPh sb="9" eb="13">
      <t>ノウフキンブン</t>
    </rPh>
    <phoneticPr fontId="1"/>
  </si>
  <si>
    <t>①1,830,000円
②1,080,000円</t>
    <rPh sb="10" eb="11">
      <t>エン</t>
    </rPh>
    <rPh sb="22" eb="23">
      <t>エン</t>
    </rPh>
    <phoneticPr fontId="1"/>
  </si>
  <si>
    <t>①2,450,000円
②1,700,000円</t>
    <rPh sb="10" eb="11">
      <t>エン</t>
    </rPh>
    <rPh sb="22" eb="23">
      <t>エン</t>
    </rPh>
    <phoneticPr fontId="1"/>
  </si>
  <si>
    <r>
      <rPr>
        <sz val="14"/>
        <rFont val="游ゴシック"/>
        <family val="3"/>
        <charset val="128"/>
        <scheme val="minor"/>
      </rPr>
      <t>①2,970,000円</t>
    </r>
    <r>
      <rPr>
        <sz val="14"/>
        <color rgb="FFFF0000"/>
        <rFont val="游ゴシック"/>
        <family val="3"/>
        <charset val="128"/>
        <scheme val="minor"/>
      </rPr>
      <t xml:space="preserve">
</t>
    </r>
    <r>
      <rPr>
        <sz val="14"/>
        <rFont val="游ゴシック"/>
        <family val="3"/>
        <charset val="128"/>
        <scheme val="minor"/>
      </rPr>
      <t>②2,359,999円</t>
    </r>
    <rPh sb="10" eb="11">
      <t>エン</t>
    </rPh>
    <rPh sb="22" eb="23">
      <t>エン</t>
    </rPh>
    <phoneticPr fontId="1"/>
  </si>
  <si>
    <t>①3,650,000円
②2,300,000円</t>
    <rPh sb="10" eb="11">
      <t>エン</t>
    </rPh>
    <rPh sb="22" eb="23">
      <t>エン</t>
    </rPh>
    <phoneticPr fontId="1"/>
  </si>
  <si>
    <r>
      <rPr>
        <sz val="14"/>
        <rFont val="游ゴシック"/>
        <family val="3"/>
        <charset val="128"/>
        <scheme val="minor"/>
      </rPr>
      <t>①4,170,000円</t>
    </r>
    <r>
      <rPr>
        <sz val="14"/>
        <color rgb="FFFF0000"/>
        <rFont val="游ゴシック"/>
        <family val="3"/>
        <charset val="128"/>
        <scheme val="minor"/>
      </rPr>
      <t xml:space="preserve">
</t>
    </r>
    <r>
      <rPr>
        <sz val="14"/>
        <rFont val="游ゴシック"/>
        <family val="3"/>
        <charset val="128"/>
        <scheme val="minor"/>
      </rPr>
      <t>②2,820,000円</t>
    </r>
    <rPh sb="10" eb="11">
      <t>エン</t>
    </rPh>
    <rPh sb="22" eb="23">
      <t>エン</t>
    </rPh>
    <phoneticPr fontId="1"/>
  </si>
  <si>
    <t>6.加入あり 7歳以上18歳未満</t>
    <rPh sb="8" eb="11">
      <t>サイイジョウ</t>
    </rPh>
    <rPh sb="13" eb="16">
      <t>サイミマン</t>
    </rPh>
    <phoneticPr fontId="1"/>
  </si>
  <si>
    <t>6.加入あり 7歳以上18歳未満</t>
    <phoneticPr fontId="1"/>
  </si>
  <si>
    <t>IF関数で、①資格区分が「1（資格有）」「2（介護）」「3（18歳未満(7-18歳)）」の場合、下表中の均等割（医）満額を返し、「4（未就学）」の場合、下表中の均等割（医）半額を返し、そうでない場合は0を値で返す</t>
    <rPh sb="7" eb="9">
      <t>シカク</t>
    </rPh>
    <rPh sb="9" eb="11">
      <t>クブン</t>
    </rPh>
    <rPh sb="15" eb="17">
      <t>シカク</t>
    </rPh>
    <rPh sb="17" eb="18">
      <t>アリ</t>
    </rPh>
    <rPh sb="23" eb="25">
      <t>カイゴ</t>
    </rPh>
    <rPh sb="45" eb="47">
      <t>バアイ</t>
    </rPh>
    <rPh sb="48" eb="49">
      <t>シタ</t>
    </rPh>
    <rPh sb="49" eb="50">
      <t>ヒョウ</t>
    </rPh>
    <rPh sb="50" eb="51">
      <t>ナカ</t>
    </rPh>
    <rPh sb="52" eb="55">
      <t>キントウワ</t>
    </rPh>
    <rPh sb="56" eb="57">
      <t>イ</t>
    </rPh>
    <rPh sb="58" eb="60">
      <t>マンガク</t>
    </rPh>
    <rPh sb="61" eb="62">
      <t>カエ</t>
    </rPh>
    <rPh sb="67" eb="70">
      <t>ミシュウガク</t>
    </rPh>
    <rPh sb="73" eb="75">
      <t>バアイ</t>
    </rPh>
    <rPh sb="84" eb="85">
      <t>イ</t>
    </rPh>
    <rPh sb="86" eb="88">
      <t>ハンガク</t>
    </rPh>
    <rPh sb="89" eb="90">
      <t>カエ</t>
    </rPh>
    <phoneticPr fontId="1"/>
  </si>
  <si>
    <t>IF関数で、①資格区分が「1（資格有）」「2（介護）」「3（18歳未満(7-18歳)）」の場合、下表中の均等割（支）満額を返し、「4（未就学）」の場合、下表中の均等割（支）半額を返し、そうでない場合は0を値で返す</t>
    <rPh sb="56" eb="57">
      <t>シ</t>
    </rPh>
    <rPh sb="84" eb="85">
      <t>シ</t>
    </rPh>
    <phoneticPr fontId="1"/>
  </si>
  <si>
    <t>令和8年度用の税率（子ども分追加）、基準日、賦課限度額、軽減世帯目安額へ更新　給与所得求める計算式変更（R7税制改正）</t>
    <rPh sb="7" eb="9">
      <t>ゼイリツ</t>
    </rPh>
    <rPh sb="10" eb="11">
      <t>コ</t>
    </rPh>
    <rPh sb="13" eb="14">
      <t>ブン</t>
    </rPh>
    <rPh sb="14" eb="16">
      <t>ツイカ</t>
    </rPh>
    <rPh sb="18" eb="21">
      <t>キジュンビ</t>
    </rPh>
    <rPh sb="39" eb="43">
      <t>キュウヨショトク</t>
    </rPh>
    <rPh sb="43" eb="44">
      <t>モト</t>
    </rPh>
    <rPh sb="46" eb="49">
      <t>ケイサンシキ</t>
    </rPh>
    <rPh sb="49" eb="51">
      <t>ヘンコウ</t>
    </rPh>
    <rPh sb="54" eb="56">
      <t>ゼイセイ</t>
    </rPh>
    <rPh sb="56" eb="58">
      <t>カイセイ</t>
    </rPh>
    <phoneticPr fontId="1"/>
  </si>
  <si>
    <t>宇治橋</t>
    <rPh sb="0" eb="3">
      <t>ウジハシ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</si>
</sst>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0&quot;円&quot;"/>
    <numFmt numFmtId="178" formatCode="#,##0_ "/>
    <numFmt numFmtId="179" formatCode="@&quot;%&quot;"/>
    <numFmt numFmtId="180" formatCode="#,##0_);[Red]\(#,##0\)"/>
  </numFmts>
  <fonts count="24">
    <font>
      <sz val="11"/>
      <color theme="1"/>
      <name val="游ゴシック"/>
      <family val="2"/>
      <charset val="128"/>
      <scheme val="minor"/>
    </font>
    <font>
      <sz val="6"/>
      <name val="游ゴシック"/>
      <family val="2"/>
      <charset val="128"/>
      <scheme val="minor"/>
    </font>
    <font>
      <sz val="9"/>
      <color indexed="81"/>
      <name val="MS P ゴシック"/>
      <family val="3"/>
      <charset val="128"/>
    </font>
    <font>
      <sz val="11"/>
      <color theme="1"/>
      <name val="游ゴシック"/>
      <family val="2"/>
      <charset val="128"/>
      <scheme val="minor"/>
    </font>
    <font>
      <b/>
      <sz val="9"/>
      <color indexed="81"/>
      <name val="MS P ゴシック"/>
      <family val="3"/>
      <charset val="128"/>
    </font>
    <font>
      <sz val="6"/>
      <name val="游ゴシック"/>
      <family val="3"/>
      <charset val="128"/>
      <scheme val="minor"/>
    </font>
    <font>
      <b/>
      <sz val="14"/>
      <color theme="1"/>
      <name val="游ゴシック"/>
      <family val="3"/>
      <charset val="128"/>
      <scheme val="minor"/>
    </font>
    <font>
      <b/>
      <sz val="14"/>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b/>
      <sz val="18"/>
      <color rgb="FFFF0000"/>
      <name val="游ゴシック"/>
      <family val="3"/>
      <charset val="128"/>
      <scheme val="minor"/>
    </font>
    <font>
      <b/>
      <sz val="24"/>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b/>
      <u/>
      <sz val="14"/>
      <color theme="1"/>
      <name val="游ゴシック"/>
      <family val="3"/>
      <charset val="128"/>
      <scheme val="minor"/>
    </font>
    <font>
      <sz val="14"/>
      <name val="游ゴシック"/>
      <family val="3"/>
      <charset val="128"/>
      <scheme val="minor"/>
    </font>
    <font>
      <sz val="12"/>
      <color theme="1"/>
      <name val="游ゴシック"/>
      <family val="3"/>
      <charset val="128"/>
      <scheme val="minor"/>
    </font>
    <font>
      <u/>
      <sz val="14"/>
      <color theme="1"/>
      <name val="游ゴシック"/>
      <family val="3"/>
      <charset val="128"/>
      <scheme val="minor"/>
    </font>
    <font>
      <sz val="14"/>
      <color rgb="FFFF0000"/>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D9E1F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medium">
        <color indexed="64"/>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s>
  <cellStyleXfs count="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259">
    <xf numFmtId="0" fontId="0" fillId="0" borderId="0" xfId="0">
      <alignment vertical="center"/>
    </xf>
    <xf numFmtId="0" fontId="0" fillId="0" borderId="0" xfId="0" applyAlignment="1">
      <alignment horizontal="left" vertical="center"/>
    </xf>
    <xf numFmtId="0" fontId="0" fillId="4" borderId="0" xfId="0" applyFill="1">
      <alignment vertical="center"/>
    </xf>
    <xf numFmtId="0" fontId="0" fillId="0" borderId="1" xfId="0" applyBorder="1">
      <alignment vertical="center"/>
    </xf>
    <xf numFmtId="178" fontId="0" fillId="0" borderId="0" xfId="0" applyNumberFormat="1">
      <alignment vertical="center"/>
    </xf>
    <xf numFmtId="0" fontId="0" fillId="0" borderId="0" xfId="0" applyFill="1" applyBorder="1" applyAlignment="1">
      <alignment horizontal="left" vertical="center"/>
    </xf>
    <xf numFmtId="0" fontId="0" fillId="0" borderId="6" xfId="0" applyBorder="1">
      <alignment vertical="center"/>
    </xf>
    <xf numFmtId="0" fontId="0" fillId="0" borderId="0" xfId="0" applyBorder="1" applyAlignment="1">
      <alignment horizontal="center" vertical="center"/>
    </xf>
    <xf numFmtId="178" fontId="0" fillId="0" borderId="0" xfId="0" applyNumberFormat="1" applyFill="1" applyBorder="1" applyAlignment="1">
      <alignment horizontal="center" vertical="center"/>
    </xf>
    <xf numFmtId="9" fontId="0" fillId="0" borderId="0" xfId="2" applyFont="1" applyFill="1" applyBorder="1" applyAlignment="1">
      <alignment horizontal="center" vertical="center"/>
    </xf>
    <xf numFmtId="178" fontId="0" fillId="0" borderId="8" xfId="0" applyNumberFormat="1" applyFill="1" applyBorder="1" applyAlignment="1">
      <alignment horizontal="center" vertical="center"/>
    </xf>
    <xf numFmtId="9" fontId="0" fillId="0" borderId="8" xfId="2" applyFont="1" applyFill="1" applyBorder="1" applyAlignment="1">
      <alignment horizontal="center" vertical="center"/>
    </xf>
    <xf numFmtId="0" fontId="0" fillId="0" borderId="0" xfId="0" applyBorder="1" applyAlignment="1">
      <alignment horizontal="left" vertical="center"/>
    </xf>
    <xf numFmtId="178" fontId="0" fillId="0" borderId="0" xfId="0" applyNumberFormat="1" applyFill="1" applyBorder="1" applyAlignment="1">
      <alignment horizontal="right" vertical="center"/>
    </xf>
    <xf numFmtId="0" fontId="0" fillId="0" borderId="1" xfId="0" applyFill="1" applyBorder="1" applyAlignment="1">
      <alignment horizontal="center" vertical="center"/>
    </xf>
    <xf numFmtId="0" fontId="0" fillId="0" borderId="0" xfId="0"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Alignment="1">
      <alignment horizontal="left" vertical="center"/>
    </xf>
    <xf numFmtId="178" fontId="0" fillId="0" borderId="1" xfId="0" applyNumberFormat="1" applyFill="1" applyBorder="1">
      <alignment vertical="center"/>
    </xf>
    <xf numFmtId="0" fontId="0" fillId="0" borderId="1" xfId="0" applyFill="1" applyBorder="1">
      <alignment vertical="center"/>
    </xf>
    <xf numFmtId="0" fontId="0" fillId="0" borderId="0" xfId="0" applyFill="1">
      <alignment vertical="center"/>
    </xf>
    <xf numFmtId="178" fontId="0" fillId="0" borderId="6" xfId="0" applyNumberFormat="1" applyFill="1" applyBorder="1">
      <alignment vertical="center"/>
    </xf>
    <xf numFmtId="0" fontId="0" fillId="0" borderId="8" xfId="0" applyFill="1" applyBorder="1" applyAlignment="1">
      <alignment horizontal="center" vertical="center"/>
    </xf>
    <xf numFmtId="180" fontId="0" fillId="0" borderId="1" xfId="0" applyNumberFormat="1" applyFill="1" applyBorder="1">
      <alignment vertical="center"/>
    </xf>
    <xf numFmtId="180" fontId="0" fillId="0" borderId="1" xfId="0" applyNumberFormat="1" applyFill="1" applyBorder="1" applyAlignment="1">
      <alignment horizontal="right" vertical="center"/>
    </xf>
    <xf numFmtId="178" fontId="0" fillId="0" borderId="0" xfId="0" applyNumberFormat="1" applyFill="1" applyBorder="1" applyAlignment="1">
      <alignment horizontal="left" vertical="center"/>
    </xf>
    <xf numFmtId="0" fontId="0" fillId="0" borderId="0" xfId="0" applyFill="1" applyAlignment="1">
      <alignment horizontal="center" vertical="center"/>
    </xf>
    <xf numFmtId="178" fontId="0" fillId="0" borderId="0" xfId="0" applyNumberFormat="1" applyFill="1">
      <alignment vertical="center"/>
    </xf>
    <xf numFmtId="0" fontId="0" fillId="0" borderId="6" xfId="0" applyFill="1" applyBorder="1" applyAlignment="1">
      <alignment horizontal="left" vertical="center"/>
    </xf>
    <xf numFmtId="0" fontId="0" fillId="0" borderId="8" xfId="0" applyFill="1" applyBorder="1" applyAlignment="1">
      <alignment horizontal="left" vertical="center"/>
    </xf>
    <xf numFmtId="0" fontId="0" fillId="0" borderId="7" xfId="0" applyFill="1" applyBorder="1" applyAlignment="1">
      <alignment horizontal="left" vertical="center"/>
    </xf>
    <xf numFmtId="0" fontId="0" fillId="0" borderId="7" xfId="0" applyFill="1" applyBorder="1">
      <alignment vertical="center"/>
    </xf>
    <xf numFmtId="178" fontId="0" fillId="0" borderId="7" xfId="0" applyNumberFormat="1" applyFill="1" applyBorder="1">
      <alignment vertical="center"/>
    </xf>
    <xf numFmtId="178" fontId="0" fillId="0" borderId="12" xfId="0" applyNumberFormat="1" applyFill="1" applyBorder="1">
      <alignment vertical="center"/>
    </xf>
    <xf numFmtId="0" fontId="0" fillId="0" borderId="13" xfId="0" applyFill="1" applyBorder="1" applyAlignment="1">
      <alignment horizontal="center" vertical="center"/>
    </xf>
    <xf numFmtId="178" fontId="0" fillId="0" borderId="13" xfId="0" applyNumberFormat="1" applyFill="1" applyBorder="1">
      <alignment vertical="center"/>
    </xf>
    <xf numFmtId="0" fontId="0" fillId="0" borderId="0" xfId="0" applyFill="1" applyAlignment="1">
      <alignment horizontal="left" vertical="center"/>
    </xf>
    <xf numFmtId="178" fontId="0" fillId="6" borderId="1" xfId="0" applyNumberFormat="1" applyFill="1" applyBorder="1">
      <alignment vertical="center"/>
    </xf>
    <xf numFmtId="180" fontId="0" fillId="6" borderId="1" xfId="0" applyNumberFormat="1" applyFill="1" applyBorder="1">
      <alignment vertical="center"/>
    </xf>
    <xf numFmtId="0" fontId="12" fillId="0" borderId="0" xfId="0" applyFont="1" applyAlignment="1">
      <alignment horizontal="center" vertical="center"/>
    </xf>
    <xf numFmtId="10" fontId="0" fillId="2" borderId="1" xfId="2" applyNumberFormat="1" applyFont="1" applyFill="1" applyBorder="1">
      <alignment vertical="center"/>
    </xf>
    <xf numFmtId="178" fontId="0" fillId="2" borderId="1" xfId="0" applyNumberFormat="1" applyFill="1" applyBorder="1">
      <alignment vertical="center"/>
    </xf>
    <xf numFmtId="0" fontId="0" fillId="2" borderId="1" xfId="0" applyNumberFormat="1" applyFill="1" applyBorder="1">
      <alignment vertical="center"/>
    </xf>
    <xf numFmtId="0" fontId="0" fillId="2" borderId="1" xfId="0" applyFill="1" applyBorder="1">
      <alignment vertical="center"/>
    </xf>
    <xf numFmtId="0" fontId="0" fillId="2" borderId="0" xfId="0" applyFill="1" applyAlignment="1">
      <alignment horizontal="center" vertical="center"/>
    </xf>
    <xf numFmtId="38" fontId="6" fillId="0" borderId="0" xfId="1" applyFont="1" applyAlignment="1"/>
    <xf numFmtId="38" fontId="15" fillId="0" borderId="0" xfId="1" applyFont="1" applyAlignment="1"/>
    <xf numFmtId="0" fontId="15" fillId="0" borderId="0" xfId="0" applyFont="1" applyFill="1" applyBorder="1" applyAlignment="1">
      <alignment horizontal="left" vertical="center"/>
    </xf>
    <xf numFmtId="38" fontId="8" fillId="0" borderId="0" xfId="1" applyFont="1" applyAlignment="1"/>
    <xf numFmtId="0" fontId="9" fillId="0" borderId="0" xfId="0" applyFont="1">
      <alignment vertical="center"/>
    </xf>
    <xf numFmtId="0" fontId="9" fillId="0" borderId="0" xfId="0" applyFont="1" applyAlignment="1">
      <alignment horizontal="center" vertical="center"/>
    </xf>
    <xf numFmtId="0" fontId="15" fillId="0" borderId="0" xfId="0" applyFont="1">
      <alignment vertical="center"/>
    </xf>
    <xf numFmtId="0" fontId="16" fillId="0" borderId="0" xfId="0" applyFont="1" applyAlignment="1">
      <alignment horizontal="left" vertical="center"/>
    </xf>
    <xf numFmtId="0" fontId="16" fillId="0" borderId="0" xfId="0" applyFont="1">
      <alignment vertical="center"/>
    </xf>
    <xf numFmtId="0" fontId="15" fillId="0" borderId="1" xfId="0" applyFont="1" applyBorder="1">
      <alignment vertical="center"/>
    </xf>
    <xf numFmtId="0" fontId="15" fillId="0" borderId="14" xfId="0" applyFont="1" applyBorder="1" applyAlignment="1">
      <alignment vertical="center"/>
    </xf>
    <xf numFmtId="0" fontId="15" fillId="0" borderId="27" xfId="0" applyFont="1" applyBorder="1" applyAlignment="1">
      <alignment vertical="center"/>
    </xf>
    <xf numFmtId="0" fontId="15" fillId="0" borderId="12" xfId="0" applyFont="1" applyBorder="1" applyAlignment="1">
      <alignment vertical="center"/>
    </xf>
    <xf numFmtId="0" fontId="7" fillId="0" borderId="26" xfId="0" applyFont="1" applyBorder="1" applyAlignment="1">
      <alignment vertical="center"/>
    </xf>
    <xf numFmtId="0" fontId="15" fillId="0" borderId="34" xfId="0" applyFont="1" applyBorder="1" applyAlignment="1">
      <alignment vertical="center"/>
    </xf>
    <xf numFmtId="0" fontId="7" fillId="0" borderId="33" xfId="0" applyFont="1" applyBorder="1" applyAlignment="1">
      <alignment vertical="center"/>
    </xf>
    <xf numFmtId="177" fontId="15" fillId="0" borderId="0" xfId="0" applyNumberFormat="1" applyFont="1" applyBorder="1" applyAlignment="1">
      <alignment horizontal="center" vertical="center"/>
    </xf>
    <xf numFmtId="0" fontId="0" fillId="0" borderId="37" xfId="0" applyFill="1" applyBorder="1" applyAlignment="1">
      <alignment horizontal="left" vertical="center"/>
    </xf>
    <xf numFmtId="0" fontId="0" fillId="0" borderId="1" xfId="0" applyFill="1" applyBorder="1" applyAlignment="1">
      <alignment horizontal="center" vertical="center"/>
    </xf>
    <xf numFmtId="0" fontId="12" fillId="0" borderId="0" xfId="0" applyFont="1" applyAlignment="1">
      <alignment horizontal="center" vertical="center"/>
    </xf>
    <xf numFmtId="0" fontId="0" fillId="0" borderId="6" xfId="0" applyFill="1" applyBorder="1">
      <alignment vertical="center"/>
    </xf>
    <xf numFmtId="178" fontId="0" fillId="0" borderId="8" xfId="0" applyNumberFormat="1" applyFill="1" applyBorder="1">
      <alignment vertical="center"/>
    </xf>
    <xf numFmtId="0" fontId="0" fillId="0" borderId="49" xfId="0" applyFill="1" applyBorder="1" applyAlignment="1">
      <alignment horizontal="center" vertical="center" wrapText="1"/>
    </xf>
    <xf numFmtId="178" fontId="0" fillId="0" borderId="42" xfId="0" applyNumberFormat="1" applyFill="1" applyBorder="1">
      <alignment vertical="center"/>
    </xf>
    <xf numFmtId="0" fontId="0" fillId="0" borderId="50" xfId="0" applyFill="1" applyBorder="1" applyAlignment="1">
      <alignment horizontal="center" vertical="center" wrapText="1"/>
    </xf>
    <xf numFmtId="0" fontId="0" fillId="0" borderId="44" xfId="0" applyFill="1" applyBorder="1">
      <alignment vertical="center"/>
    </xf>
    <xf numFmtId="178" fontId="0" fillId="0" borderId="44" xfId="0" applyNumberFormat="1" applyFill="1" applyBorder="1">
      <alignment vertical="center"/>
    </xf>
    <xf numFmtId="0" fontId="0" fillId="0" borderId="44" xfId="0" applyFill="1" applyBorder="1" applyAlignment="1">
      <alignment horizontal="center" vertical="center"/>
    </xf>
    <xf numFmtId="178" fontId="0" fillId="0" borderId="45" xfId="0" applyNumberFormat="1" applyFill="1" applyBorder="1">
      <alignment vertical="center"/>
    </xf>
    <xf numFmtId="178" fontId="0" fillId="6" borderId="7" xfId="0" applyNumberFormat="1" applyFill="1" applyBorder="1">
      <alignment vertical="center"/>
    </xf>
    <xf numFmtId="178" fontId="0" fillId="0" borderId="54" xfId="0" applyNumberFormat="1" applyFill="1" applyBorder="1" applyAlignment="1">
      <alignment horizontal="right" vertical="center"/>
    </xf>
    <xf numFmtId="178" fontId="0" fillId="0" borderId="56" xfId="0" applyNumberFormat="1" applyFill="1" applyBorder="1" applyAlignment="1">
      <alignment horizontal="center" vertical="center"/>
    </xf>
    <xf numFmtId="178" fontId="0" fillId="0" borderId="57" xfId="0" applyNumberFormat="1" applyFill="1" applyBorder="1" applyAlignment="1">
      <alignment horizontal="right" vertical="center"/>
    </xf>
    <xf numFmtId="178" fontId="0" fillId="0" borderId="60" xfId="0" applyNumberFormat="1" applyFill="1" applyBorder="1" applyAlignment="1">
      <alignment horizontal="center" vertical="center"/>
    </xf>
    <xf numFmtId="178" fontId="0" fillId="0" borderId="23" xfId="0" applyNumberFormat="1" applyFill="1" applyBorder="1" applyAlignment="1">
      <alignment horizontal="center" vertical="center"/>
    </xf>
    <xf numFmtId="178" fontId="0" fillId="0" borderId="10" xfId="0" applyNumberFormat="1" applyFill="1" applyBorder="1" applyAlignment="1">
      <alignment horizontal="center" vertical="center"/>
    </xf>
    <xf numFmtId="9" fontId="0" fillId="0" borderId="56" xfId="2" applyFont="1" applyFill="1" applyBorder="1" applyAlignment="1">
      <alignment horizontal="center" vertical="center"/>
    </xf>
    <xf numFmtId="0" fontId="0" fillId="0" borderId="1" xfId="0" applyBorder="1" applyAlignment="1">
      <alignment vertical="center"/>
    </xf>
    <xf numFmtId="0" fontId="0" fillId="0" borderId="22" xfId="0" applyBorder="1" applyAlignment="1">
      <alignment vertical="center"/>
    </xf>
    <xf numFmtId="0" fontId="0" fillId="0" borderId="15" xfId="0" applyBorder="1" applyAlignment="1">
      <alignment vertical="center"/>
    </xf>
    <xf numFmtId="0" fontId="0" fillId="0" borderId="15" xfId="0" applyBorder="1">
      <alignment vertical="center"/>
    </xf>
    <xf numFmtId="0" fontId="0" fillId="0" borderId="1" xfId="0" applyBorder="1" applyAlignment="1">
      <alignment horizontal="center" vertical="top"/>
    </xf>
    <xf numFmtId="0" fontId="0" fillId="0" borderId="6" xfId="0" applyBorder="1" applyAlignment="1">
      <alignment horizontal="center" vertical="top" wrapText="1"/>
    </xf>
    <xf numFmtId="0" fontId="0" fillId="0" borderId="39" xfId="0" applyFill="1" applyBorder="1" applyAlignment="1">
      <alignment horizontal="center" vertical="top" wrapText="1"/>
    </xf>
    <xf numFmtId="0" fontId="0" fillId="0" borderId="7" xfId="0" applyFill="1" applyBorder="1" applyAlignment="1">
      <alignment horizontal="center" vertical="top"/>
    </xf>
    <xf numFmtId="0" fontId="0" fillId="0" borderId="6" xfId="0" applyFill="1" applyBorder="1" applyAlignment="1">
      <alignment horizontal="center" vertical="top" wrapText="1"/>
    </xf>
    <xf numFmtId="0" fontId="0" fillId="0" borderId="8" xfId="0" applyFill="1" applyBorder="1" applyAlignment="1">
      <alignment horizontal="center" vertical="top"/>
    </xf>
    <xf numFmtId="0" fontId="0" fillId="0" borderId="1" xfId="0" applyFill="1" applyBorder="1" applyAlignment="1">
      <alignment horizontal="center" vertical="top"/>
    </xf>
    <xf numFmtId="0" fontId="0" fillId="0" borderId="1" xfId="0" applyFill="1" applyBorder="1" applyAlignment="1">
      <alignment horizontal="center" vertical="top" wrapText="1"/>
    </xf>
    <xf numFmtId="0" fontId="0" fillId="0" borderId="1" xfId="0" applyBorder="1" applyAlignment="1">
      <alignment horizontal="left" vertical="center"/>
    </xf>
    <xf numFmtId="14" fontId="0" fillId="0" borderId="1" xfId="0" applyNumberFormat="1" applyBorder="1">
      <alignment vertical="center"/>
    </xf>
    <xf numFmtId="0" fontId="6"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right" vertical="center"/>
    </xf>
    <xf numFmtId="0" fontId="15" fillId="0" borderId="0" xfId="0" applyFont="1" applyBorder="1">
      <alignment vertical="center"/>
    </xf>
    <xf numFmtId="0" fontId="19" fillId="0" borderId="0" xfId="0" applyFont="1">
      <alignment vertical="center"/>
    </xf>
    <xf numFmtId="0" fontId="20" fillId="0" borderId="0" xfId="0" applyFont="1">
      <alignment vertical="center"/>
    </xf>
    <xf numFmtId="178" fontId="0" fillId="0" borderId="0" xfId="0" applyNumberFormat="1" applyFill="1" applyBorder="1">
      <alignment vertical="center"/>
    </xf>
    <xf numFmtId="0" fontId="22" fillId="0" borderId="0" xfId="0" applyFont="1">
      <alignment vertical="center"/>
    </xf>
    <xf numFmtId="0" fontId="23" fillId="0" borderId="0" xfId="0" applyFont="1">
      <alignment vertical="center"/>
    </xf>
    <xf numFmtId="0" fontId="22" fillId="0" borderId="41" xfId="0" applyFont="1" applyBorder="1">
      <alignment vertical="center"/>
    </xf>
    <xf numFmtId="178" fontId="22" fillId="0" borderId="1" xfId="0" applyNumberFormat="1" applyFont="1" applyBorder="1">
      <alignment vertical="center"/>
    </xf>
    <xf numFmtId="0" fontId="22" fillId="0" borderId="1" xfId="0" applyFont="1" applyBorder="1" applyAlignment="1">
      <alignment horizontal="center" vertical="center"/>
    </xf>
    <xf numFmtId="178" fontId="23" fillId="0" borderId="6" xfId="0" applyNumberFormat="1" applyFont="1" applyBorder="1">
      <alignment vertical="center"/>
    </xf>
    <xf numFmtId="0" fontId="23" fillId="0" borderId="43" xfId="0" applyFont="1" applyBorder="1">
      <alignment vertical="center"/>
    </xf>
    <xf numFmtId="178" fontId="23" fillId="0" borderId="44" xfId="0" applyNumberFormat="1" applyFont="1" applyBorder="1">
      <alignment vertical="center"/>
    </xf>
    <xf numFmtId="0" fontId="23" fillId="0" borderId="44" xfId="0" applyFont="1" applyBorder="1" applyAlignment="1">
      <alignment horizontal="center" vertical="center"/>
    </xf>
    <xf numFmtId="178" fontId="23" fillId="0" borderId="55" xfId="0" applyNumberFormat="1" applyFont="1" applyBorder="1">
      <alignment vertical="center"/>
    </xf>
    <xf numFmtId="178" fontId="22" fillId="0" borderId="6" xfId="0" applyNumberFormat="1" applyFont="1" applyFill="1" applyBorder="1" applyAlignment="1">
      <alignment horizontal="center" vertical="center"/>
    </xf>
    <xf numFmtId="178" fontId="22" fillId="0" borderId="8" xfId="0" applyNumberFormat="1" applyFont="1" applyFill="1" applyBorder="1" applyAlignment="1">
      <alignment horizontal="center" vertical="center"/>
    </xf>
    <xf numFmtId="0" fontId="22" fillId="0" borderId="8" xfId="0" applyFont="1" applyFill="1" applyBorder="1" applyAlignment="1">
      <alignment horizontal="center" vertical="center"/>
    </xf>
    <xf numFmtId="178" fontId="22" fillId="0" borderId="54" xfId="0" applyNumberFormat="1" applyFont="1" applyFill="1" applyBorder="1" applyAlignment="1">
      <alignment horizontal="right" vertical="center"/>
    </xf>
    <xf numFmtId="9" fontId="23" fillId="0" borderId="8" xfId="0" applyNumberFormat="1" applyFont="1" applyFill="1" applyBorder="1" applyAlignment="1">
      <alignment horizontal="center" vertical="center"/>
    </xf>
    <xf numFmtId="178" fontId="23" fillId="0" borderId="12" xfId="0" applyNumberFormat="1" applyFont="1" applyFill="1" applyBorder="1" applyAlignment="1">
      <alignment horizontal="center" vertical="center"/>
    </xf>
    <xf numFmtId="9" fontId="23" fillId="0" borderId="8" xfId="2" applyFont="1" applyFill="1" applyBorder="1" applyAlignment="1">
      <alignment horizontal="center" vertical="center"/>
    </xf>
    <xf numFmtId="178" fontId="23" fillId="0" borderId="55" xfId="0" applyNumberFormat="1" applyFont="1" applyFill="1" applyBorder="1" applyAlignment="1">
      <alignment horizontal="center" vertical="center"/>
    </xf>
    <xf numFmtId="179" fontId="23" fillId="0" borderId="56" xfId="0" applyNumberFormat="1" applyFont="1" applyFill="1" applyBorder="1" applyAlignment="1">
      <alignment horizontal="center" vertical="center"/>
    </xf>
    <xf numFmtId="178" fontId="23" fillId="0" borderId="56" xfId="0" applyNumberFormat="1" applyFont="1" applyFill="1" applyBorder="1" applyAlignment="1">
      <alignment horizontal="center" vertical="center"/>
    </xf>
    <xf numFmtId="178" fontId="23" fillId="0" borderId="57" xfId="0" applyNumberFormat="1" applyFont="1" applyFill="1" applyBorder="1" applyAlignment="1">
      <alignment horizontal="right" vertical="center"/>
    </xf>
    <xf numFmtId="0" fontId="22" fillId="0" borderId="1" xfId="0" applyFont="1" applyFill="1" applyBorder="1" applyAlignment="1">
      <alignment horizontal="center" vertical="top"/>
    </xf>
    <xf numFmtId="0" fontId="23" fillId="0" borderId="1" xfId="0" applyFont="1" applyFill="1" applyBorder="1" applyAlignment="1">
      <alignment horizontal="center" vertical="top"/>
    </xf>
    <xf numFmtId="0" fontId="0" fillId="0" borderId="0" xfId="0" applyFill="1" applyBorder="1">
      <alignment vertical="center"/>
    </xf>
    <xf numFmtId="178" fontId="22" fillId="0" borderId="1" xfId="0" applyNumberFormat="1" applyFont="1" applyFill="1" applyBorder="1">
      <alignment vertical="center"/>
    </xf>
    <xf numFmtId="180" fontId="22" fillId="0" borderId="1" xfId="0" applyNumberFormat="1" applyFont="1" applyFill="1" applyBorder="1">
      <alignment vertical="center"/>
    </xf>
    <xf numFmtId="178" fontId="22" fillId="0" borderId="0" xfId="0" applyNumberFormat="1" applyFont="1" applyFill="1">
      <alignment vertical="center"/>
    </xf>
    <xf numFmtId="0" fontId="22" fillId="0" borderId="1" xfId="0" applyFont="1" applyBorder="1" applyAlignment="1">
      <alignment vertical="center"/>
    </xf>
    <xf numFmtId="178" fontId="0" fillId="0" borderId="61" xfId="0" applyNumberFormat="1" applyFill="1" applyBorder="1" applyAlignment="1">
      <alignment vertical="center"/>
    </xf>
    <xf numFmtId="178" fontId="0" fillId="2" borderId="1" xfId="0" applyNumberFormat="1" applyFill="1" applyBorder="1" applyAlignment="1">
      <alignment vertical="center"/>
    </xf>
    <xf numFmtId="0" fontId="15" fillId="0" borderId="6"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7" xfId="0" applyFont="1" applyBorder="1" applyAlignment="1">
      <alignment horizontal="center" vertical="center" shrinkToFit="1"/>
    </xf>
    <xf numFmtId="177" fontId="15" fillId="0" borderId="6" xfId="0" applyNumberFormat="1" applyFont="1" applyBorder="1" applyAlignment="1">
      <alignment vertical="center"/>
    </xf>
    <xf numFmtId="177" fontId="15" fillId="0" borderId="7" xfId="0" applyNumberFormat="1" applyFont="1" applyBorder="1" applyAlignment="1">
      <alignment vertical="center"/>
    </xf>
    <xf numFmtId="177" fontId="15" fillId="0" borderId="1" xfId="0" applyNumberFormat="1" applyFont="1" applyBorder="1" applyAlignment="1">
      <alignment vertical="center"/>
    </xf>
    <xf numFmtId="177" fontId="15" fillId="0" borderId="6" xfId="0" applyNumberFormat="1" applyFont="1" applyBorder="1" applyAlignment="1">
      <alignment horizontal="center" vertical="center"/>
    </xf>
    <xf numFmtId="177" fontId="15" fillId="0" borderId="7" xfId="0" applyNumberFormat="1" applyFont="1" applyBorder="1" applyAlignment="1">
      <alignment horizontal="center" vertical="center"/>
    </xf>
    <xf numFmtId="177" fontId="15" fillId="0" borderId="1" xfId="0" applyNumberFormat="1" applyFont="1" applyFill="1" applyBorder="1" applyAlignment="1">
      <alignment vertical="center"/>
    </xf>
    <xf numFmtId="177" fontId="15" fillId="0" borderId="6" xfId="0" applyNumberFormat="1" applyFont="1" applyBorder="1" applyAlignment="1">
      <alignment horizontal="right" vertical="center"/>
    </xf>
    <xf numFmtId="177" fontId="15" fillId="0" borderId="7" xfId="0" applyNumberFormat="1" applyFont="1" applyBorder="1" applyAlignment="1">
      <alignment horizontal="right" vertical="center"/>
    </xf>
    <xf numFmtId="177" fontId="15" fillId="0" borderId="1" xfId="0" applyNumberFormat="1" applyFont="1" applyFill="1" applyBorder="1" applyAlignment="1">
      <alignment horizontal="center" vertical="center"/>
    </xf>
    <xf numFmtId="0" fontId="19" fillId="0" borderId="0" xfId="0" applyFont="1" applyAlignment="1">
      <alignment horizontal="left" vertical="center" wrapText="1"/>
    </xf>
    <xf numFmtId="177" fontId="21" fillId="0" borderId="6" xfId="0" applyNumberFormat="1" applyFont="1" applyBorder="1" applyAlignment="1">
      <alignment horizontal="center" vertical="center" wrapText="1"/>
    </xf>
    <xf numFmtId="177" fontId="21" fillId="0" borderId="7" xfId="0" applyNumberFormat="1" applyFont="1" applyBorder="1" applyAlignment="1">
      <alignment horizontal="center" vertical="center"/>
    </xf>
    <xf numFmtId="177" fontId="18" fillId="0" borderId="6" xfId="0" applyNumberFormat="1" applyFont="1" applyBorder="1" applyAlignment="1">
      <alignment horizontal="center" vertical="center" wrapText="1"/>
    </xf>
    <xf numFmtId="177" fontId="18" fillId="0" borderId="7" xfId="0" applyNumberFormat="1" applyFont="1" applyBorder="1" applyAlignment="1">
      <alignment horizontal="center" vertical="center"/>
    </xf>
    <xf numFmtId="0" fontId="15" fillId="0" borderId="16" xfId="0" applyFont="1" applyBorder="1" applyAlignment="1">
      <alignment horizontal="center" vertical="center"/>
    </xf>
    <xf numFmtId="0" fontId="15" fillId="0" borderId="18" xfId="0" applyFont="1" applyBorder="1" applyAlignment="1">
      <alignment horizontal="center" vertical="center"/>
    </xf>
    <xf numFmtId="177" fontId="15" fillId="0" borderId="12" xfId="0" applyNumberFormat="1" applyFont="1" applyBorder="1" applyAlignment="1">
      <alignment vertical="center"/>
    </xf>
    <xf numFmtId="177" fontId="15" fillId="0" borderId="14" xfId="0" applyNumberFormat="1" applyFont="1" applyBorder="1" applyAlignment="1">
      <alignment vertical="center"/>
    </xf>
    <xf numFmtId="180" fontId="15" fillId="2" borderId="20" xfId="0" applyNumberFormat="1" applyFont="1" applyFill="1" applyBorder="1" applyAlignment="1">
      <alignment horizontal="center" vertical="center"/>
    </xf>
    <xf numFmtId="180" fontId="15" fillId="2" borderId="14" xfId="0" applyNumberFormat="1" applyFont="1" applyFill="1" applyBorder="1" applyAlignment="1">
      <alignment horizontal="center" vertical="center"/>
    </xf>
    <xf numFmtId="180" fontId="15" fillId="3" borderId="6" xfId="0" applyNumberFormat="1" applyFont="1" applyFill="1" applyBorder="1" applyAlignment="1">
      <alignment horizontal="right" vertical="center"/>
    </xf>
    <xf numFmtId="180" fontId="15" fillId="3" borderId="7" xfId="0" applyNumberFormat="1" applyFont="1" applyFill="1" applyBorder="1" applyAlignment="1">
      <alignment horizontal="right" vertical="center"/>
    </xf>
    <xf numFmtId="0" fontId="15" fillId="2" borderId="28"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applyAlignment="1">
      <alignment horizontal="left" vertical="center"/>
    </xf>
    <xf numFmtId="0" fontId="15" fillId="2" borderId="23" xfId="0" applyFont="1" applyFill="1" applyBorder="1" applyAlignment="1">
      <alignment horizontal="left" vertical="center"/>
    </xf>
    <xf numFmtId="0" fontId="15" fillId="2" borderId="13" xfId="0" applyFont="1" applyFill="1" applyBorder="1" applyAlignment="1">
      <alignment horizontal="left" vertical="center"/>
    </xf>
    <xf numFmtId="0" fontId="15" fillId="2" borderId="14" xfId="0" applyFont="1" applyFill="1" applyBorder="1" applyAlignment="1">
      <alignment horizontal="left"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177" fontId="15" fillId="0" borderId="6" xfId="0" applyNumberFormat="1" applyFont="1" applyBorder="1" applyAlignment="1">
      <alignment horizontal="left" vertical="center" wrapText="1"/>
    </xf>
    <xf numFmtId="177" fontId="15" fillId="0" borderId="7" xfId="0" applyNumberFormat="1" applyFont="1" applyBorder="1" applyAlignment="1">
      <alignment horizontal="left" vertical="center"/>
    </xf>
    <xf numFmtId="177" fontId="15" fillId="0" borderId="6" xfId="0" applyNumberFormat="1" applyFont="1" applyBorder="1" applyAlignment="1">
      <alignment horizontal="center" vertical="center" wrapText="1"/>
    </xf>
    <xf numFmtId="0" fontId="19" fillId="0" borderId="0" xfId="0" applyFont="1" applyAlignment="1">
      <alignment vertical="center" wrapText="1"/>
    </xf>
    <xf numFmtId="0" fontId="15" fillId="0" borderId="11" xfId="0" applyFont="1" applyFill="1" applyBorder="1" applyAlignment="1">
      <alignment horizontal="center" vertical="center"/>
    </xf>
    <xf numFmtId="177" fontId="15" fillId="0" borderId="15" xfId="0" applyNumberFormat="1" applyFont="1" applyFill="1" applyBorder="1" applyAlignment="1">
      <alignment vertical="center"/>
    </xf>
    <xf numFmtId="177" fontId="15" fillId="0" borderId="15" xfId="0" applyNumberFormat="1" applyFont="1" applyFill="1" applyBorder="1" applyAlignment="1">
      <alignment horizontal="center" vertical="center"/>
    </xf>
    <xf numFmtId="177" fontId="15" fillId="0" borderId="31" xfId="0" applyNumberFormat="1" applyFont="1" applyBorder="1" applyAlignment="1">
      <alignment horizontal="right" vertical="center"/>
    </xf>
    <xf numFmtId="177" fontId="15" fillId="0" borderId="32" xfId="0" applyNumberFormat="1" applyFont="1" applyBorder="1" applyAlignment="1">
      <alignment horizontal="right" vertical="center"/>
    </xf>
    <xf numFmtId="0" fontId="9" fillId="0" borderId="0" xfId="0" applyFont="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180" fontId="15" fillId="0" borderId="1" xfId="0" applyNumberFormat="1" applyFont="1" applyBorder="1" applyAlignment="1">
      <alignment horizontal="right" vertical="center"/>
    </xf>
    <xf numFmtId="177" fontId="15" fillId="0" borderId="31" xfId="0" applyNumberFormat="1" applyFont="1" applyBorder="1" applyAlignment="1">
      <alignment horizontal="center" vertical="center"/>
    </xf>
    <xf numFmtId="177" fontId="15" fillId="0" borderId="32" xfId="0" applyNumberFormat="1" applyFont="1" applyBorder="1" applyAlignment="1">
      <alignment horizontal="center" vertical="center"/>
    </xf>
    <xf numFmtId="180" fontId="15" fillId="2" borderId="19" xfId="0" applyNumberFormat="1" applyFont="1" applyFill="1" applyBorder="1" applyAlignment="1">
      <alignment horizontal="center" vertical="center"/>
    </xf>
    <xf numFmtId="180" fontId="15" fillId="2" borderId="25" xfId="0" applyNumberFormat="1" applyFont="1" applyFill="1" applyBorder="1" applyAlignment="1">
      <alignment horizontal="center" vertical="center"/>
    </xf>
    <xf numFmtId="180" fontId="15" fillId="2" borderId="12" xfId="0" applyNumberFormat="1" applyFont="1" applyFill="1" applyBorder="1" applyAlignment="1">
      <alignment horizontal="center" vertical="center"/>
    </xf>
    <xf numFmtId="180" fontId="15" fillId="2" borderId="24"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9" xfId="0" applyFont="1" applyBorder="1" applyAlignment="1">
      <alignment horizontal="center" vertical="center"/>
    </xf>
    <xf numFmtId="0" fontId="15" fillId="0" borderId="25" xfId="0" applyFont="1" applyBorder="1" applyAlignment="1">
      <alignment horizontal="center" vertical="center"/>
    </xf>
    <xf numFmtId="0" fontId="15" fillId="0" borderId="12" xfId="0" applyFont="1" applyBorder="1" applyAlignment="1">
      <alignment horizontal="center" vertical="center"/>
    </xf>
    <xf numFmtId="0" fontId="15" fillId="0" borderId="24" xfId="0" applyFont="1" applyBorder="1" applyAlignment="1">
      <alignment horizontal="center" vertical="center"/>
    </xf>
    <xf numFmtId="180" fontId="15" fillId="2" borderId="6" xfId="0" applyNumberFormat="1" applyFont="1" applyFill="1" applyBorder="1" applyAlignment="1">
      <alignment horizontal="right" vertical="center"/>
    </xf>
    <xf numFmtId="180" fontId="15" fillId="2" borderId="7" xfId="0" applyNumberFormat="1" applyFont="1" applyFill="1" applyBorder="1" applyAlignment="1">
      <alignment horizontal="right" vertical="center"/>
    </xf>
    <xf numFmtId="180" fontId="15" fillId="2" borderId="35" xfId="0" applyNumberFormat="1" applyFont="1" applyFill="1" applyBorder="1" applyAlignment="1">
      <alignment horizontal="right" vertical="center"/>
    </xf>
    <xf numFmtId="0" fontId="15" fillId="0" borderId="26" xfId="0" applyFont="1" applyBorder="1" applyAlignment="1">
      <alignment horizontal="center" vertical="center" wrapText="1"/>
    </xf>
    <xf numFmtId="0" fontId="15" fillId="0" borderId="14" xfId="0" applyFont="1" applyBorder="1" applyAlignment="1">
      <alignment horizontal="center" vertical="center"/>
    </xf>
    <xf numFmtId="0" fontId="18" fillId="0" borderId="27"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24" xfId="0" applyFont="1" applyBorder="1" applyAlignment="1">
      <alignment horizontal="center" vertical="center" wrapText="1"/>
    </xf>
    <xf numFmtId="0" fontId="15" fillId="0" borderId="7" xfId="0" applyFont="1" applyFill="1" applyBorder="1" applyAlignment="1">
      <alignment horizontal="center" vertical="center" wrapText="1"/>
    </xf>
    <xf numFmtId="180" fontId="15" fillId="3" borderId="35" xfId="0" applyNumberFormat="1" applyFont="1" applyFill="1" applyBorder="1" applyAlignment="1">
      <alignment horizontal="right" vertical="center"/>
    </xf>
    <xf numFmtId="180" fontId="15" fillId="3" borderId="1" xfId="0" applyNumberFormat="1" applyFont="1" applyFill="1" applyBorder="1" applyAlignment="1">
      <alignment horizontal="right" vertical="center"/>
    </xf>
    <xf numFmtId="0" fontId="15" fillId="0" borderId="19"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24" xfId="0" applyFont="1" applyBorder="1" applyAlignment="1">
      <alignment horizontal="center" vertical="center" wrapText="1"/>
    </xf>
    <xf numFmtId="180" fontId="15" fillId="3" borderId="30" xfId="0" applyNumberFormat="1" applyFont="1" applyFill="1" applyBorder="1" applyAlignment="1">
      <alignment horizontal="right" vertical="center"/>
    </xf>
    <xf numFmtId="180" fontId="15" fillId="3" borderId="29" xfId="0" applyNumberFormat="1" applyFont="1" applyFill="1" applyBorder="1" applyAlignment="1">
      <alignment horizontal="right" vertical="center"/>
    </xf>
    <xf numFmtId="180" fontId="15" fillId="3" borderId="36" xfId="0" applyNumberFormat="1" applyFont="1" applyFill="1" applyBorder="1" applyAlignment="1">
      <alignment horizontal="right" vertical="center"/>
    </xf>
    <xf numFmtId="180" fontId="15" fillId="2" borderId="29" xfId="0" applyNumberFormat="1" applyFont="1" applyFill="1" applyBorder="1" applyAlignment="1">
      <alignment horizontal="center" vertical="center"/>
    </xf>
    <xf numFmtId="180" fontId="6" fillId="2" borderId="19" xfId="0" applyNumberFormat="1" applyFont="1" applyFill="1" applyBorder="1" applyAlignment="1">
      <alignment horizontal="center" vertical="center"/>
    </xf>
    <xf numFmtId="180" fontId="6" fillId="2" borderId="25" xfId="0" applyNumberFormat="1" applyFont="1" applyFill="1" applyBorder="1" applyAlignment="1">
      <alignment horizontal="center" vertical="center"/>
    </xf>
    <xf numFmtId="180" fontId="6" fillId="2" borderId="30" xfId="0" applyNumberFormat="1" applyFont="1" applyFill="1" applyBorder="1" applyAlignment="1">
      <alignment horizontal="center" vertical="center"/>
    </xf>
    <xf numFmtId="180" fontId="6" fillId="2" borderId="5" xfId="0" applyNumberFormat="1" applyFont="1" applyFill="1" applyBorder="1" applyAlignment="1">
      <alignment horizontal="center" vertical="center"/>
    </xf>
    <xf numFmtId="0" fontId="12" fillId="0" borderId="0" xfId="0" applyFont="1" applyAlignment="1">
      <alignment horizontal="center" vertical="center"/>
    </xf>
    <xf numFmtId="0" fontId="11" fillId="0" borderId="9"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176" fontId="14" fillId="5" borderId="9" xfId="0" applyNumberFormat="1" applyFont="1" applyFill="1" applyBorder="1" applyAlignment="1">
      <alignment horizontal="center" vertical="center"/>
    </xf>
    <xf numFmtId="176" fontId="14" fillId="5" borderId="2" xfId="0" applyNumberFormat="1" applyFont="1" applyFill="1" applyBorder="1" applyAlignment="1">
      <alignment horizontal="center" vertical="center"/>
    </xf>
    <xf numFmtId="176" fontId="14" fillId="5" borderId="3" xfId="0" applyNumberFormat="1" applyFont="1" applyFill="1" applyBorder="1" applyAlignment="1">
      <alignment horizontal="center" vertical="center"/>
    </xf>
    <xf numFmtId="176" fontId="14" fillId="5" borderId="10" xfId="0" applyNumberFormat="1" applyFont="1" applyFill="1" applyBorder="1" applyAlignment="1">
      <alignment horizontal="center" vertical="center"/>
    </xf>
    <xf numFmtId="176" fontId="14" fillId="5" borderId="4" xfId="0" applyNumberFormat="1" applyFont="1" applyFill="1" applyBorder="1" applyAlignment="1">
      <alignment horizontal="center" vertical="center"/>
    </xf>
    <xf numFmtId="176" fontId="14" fillId="5" borderId="5" xfId="0" applyNumberFormat="1" applyFont="1" applyFill="1" applyBorder="1" applyAlignment="1">
      <alignment horizontal="center" vertical="center"/>
    </xf>
    <xf numFmtId="0" fontId="15" fillId="0" borderId="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1" xfId="0" applyFont="1" applyBorder="1" applyAlignment="1">
      <alignment horizontal="center" vertical="center"/>
    </xf>
    <xf numFmtId="177" fontId="15" fillId="0" borderId="15" xfId="0" applyNumberFormat="1" applyFont="1" applyBorder="1" applyAlignment="1">
      <alignment vertical="center"/>
    </xf>
    <xf numFmtId="0" fontId="15" fillId="0" borderId="17" xfId="0" applyFont="1" applyBorder="1" applyAlignment="1">
      <alignment horizontal="center" vertical="center"/>
    </xf>
    <xf numFmtId="0" fontId="15" fillId="0" borderId="13" xfId="0" applyFont="1" applyBorder="1" applyAlignment="1">
      <alignment horizontal="center" vertical="center"/>
    </xf>
    <xf numFmtId="0" fontId="15" fillId="2" borderId="10" xfId="0" applyFont="1" applyFill="1" applyBorder="1" applyAlignment="1">
      <alignment horizontal="left" vertical="center"/>
    </xf>
    <xf numFmtId="0" fontId="15" fillId="2" borderId="4" xfId="0" applyFont="1" applyFill="1" applyBorder="1" applyAlignment="1">
      <alignment horizontal="left" vertical="center"/>
    </xf>
    <xf numFmtId="0" fontId="15" fillId="2" borderId="29" xfId="0" applyFont="1" applyFill="1" applyBorder="1" applyAlignment="1">
      <alignment horizontal="left" vertical="center"/>
    </xf>
    <xf numFmtId="0" fontId="22" fillId="0" borderId="1" xfId="0" applyFont="1" applyBorder="1" applyAlignment="1">
      <alignment horizontal="left" vertical="center"/>
    </xf>
    <xf numFmtId="0" fontId="0" fillId="0" borderId="59" xfId="0" applyFill="1" applyBorder="1" applyAlignment="1">
      <alignment horizontal="center" vertical="top"/>
    </xf>
    <xf numFmtId="0" fontId="0" fillId="0" borderId="53" xfId="0" applyFill="1" applyBorder="1" applyAlignment="1">
      <alignment horizontal="center" vertical="top"/>
    </xf>
    <xf numFmtId="0" fontId="0" fillId="0" borderId="39" xfId="0" applyFill="1" applyBorder="1" applyAlignment="1">
      <alignment horizontal="center" vertical="top"/>
    </xf>
    <xf numFmtId="0" fontId="0" fillId="0" borderId="40" xfId="0" applyFill="1" applyBorder="1" applyAlignment="1">
      <alignment horizontal="center" vertical="top"/>
    </xf>
    <xf numFmtId="0" fontId="0" fillId="0" borderId="46" xfId="0" applyFill="1" applyBorder="1" applyAlignment="1">
      <alignment horizontal="center" vertical="top"/>
    </xf>
    <xf numFmtId="0" fontId="0" fillId="0" borderId="47" xfId="0" applyFill="1" applyBorder="1" applyAlignment="1">
      <alignment horizontal="center" vertical="top"/>
    </xf>
    <xf numFmtId="0" fontId="0" fillId="0" borderId="48" xfId="0" applyFill="1" applyBorder="1" applyAlignment="1">
      <alignment horizontal="center" vertical="top"/>
    </xf>
    <xf numFmtId="0" fontId="0" fillId="0" borderId="51" xfId="0" applyFill="1" applyBorder="1" applyAlignment="1">
      <alignment horizontal="center" vertical="center" wrapText="1"/>
    </xf>
    <xf numFmtId="0" fontId="0" fillId="0" borderId="51" xfId="0" applyFill="1" applyBorder="1" applyAlignment="1">
      <alignment horizontal="center" vertical="center"/>
    </xf>
    <xf numFmtId="0" fontId="0" fillId="0" borderId="52" xfId="0" applyFill="1" applyBorder="1" applyAlignment="1">
      <alignment horizontal="center" vertical="center"/>
    </xf>
    <xf numFmtId="0" fontId="0" fillId="0" borderId="38" xfId="0" applyBorder="1" applyAlignment="1">
      <alignment horizontal="center" vertical="top"/>
    </xf>
    <xf numFmtId="0" fontId="0" fillId="0" borderId="39" xfId="0" applyBorder="1" applyAlignment="1">
      <alignment horizontal="center" vertical="top"/>
    </xf>
    <xf numFmtId="0" fontId="0" fillId="0" borderId="58" xfId="0" applyBorder="1" applyAlignment="1">
      <alignment horizontal="center" vertical="top"/>
    </xf>
    <xf numFmtId="0" fontId="0" fillId="0" borderId="1" xfId="0" applyBorder="1" applyAlignment="1">
      <alignment horizontal="left" vertical="center"/>
    </xf>
    <xf numFmtId="0" fontId="0" fillId="0" borderId="1" xfId="0" applyBorder="1" applyAlignment="1">
      <alignment horizontal="left" vertical="center" wrapText="1"/>
    </xf>
    <xf numFmtId="0" fontId="22" fillId="0" borderId="6" xfId="0" applyFont="1" applyBorder="1" applyAlignment="1">
      <alignment horizontal="left" vertical="center"/>
    </xf>
    <xf numFmtId="0" fontId="23" fillId="0" borderId="8" xfId="0" applyFont="1" applyBorder="1" applyAlignment="1">
      <alignment horizontal="left" vertical="center"/>
    </xf>
    <xf numFmtId="0" fontId="23" fillId="0" borderId="7" xfId="0" applyFont="1" applyBorder="1" applyAlignment="1">
      <alignment horizontal="lef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DCBFB"/>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358588</xdr:colOff>
      <xdr:row>1</xdr:row>
      <xdr:rowOff>89646</xdr:rowOff>
    </xdr:from>
    <xdr:to>
      <xdr:col>19</xdr:col>
      <xdr:colOff>840441</xdr:colOff>
      <xdr:row>12</xdr:row>
      <xdr:rowOff>347382</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58588" y="504264"/>
          <a:ext cx="12304059" cy="4818530"/>
        </a:xfrm>
        <a:prstGeom prst="roundRect">
          <a:avLst/>
        </a:prstGeom>
        <a:solidFill>
          <a:srgbClr val="FDCBF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400">
              <a:solidFill>
                <a:sysClr val="windowText" lastClr="000000"/>
              </a:solidFill>
            </a:rPr>
            <a:t>●この試算シートの結果は、</a:t>
          </a:r>
          <a:r>
            <a:rPr kumimoji="1" lang="en-US" altLang="ja-JP" sz="1400">
              <a:solidFill>
                <a:sysClr val="windowText" lastClr="000000"/>
              </a:solidFill>
            </a:rPr>
            <a:t>4</a:t>
          </a:r>
          <a:r>
            <a:rPr kumimoji="1" lang="ja-JP" altLang="en-US" sz="1400">
              <a:solidFill>
                <a:sysClr val="windowText" lastClr="000000"/>
              </a:solidFill>
            </a:rPr>
            <a:t>月～翌年</a:t>
          </a:r>
          <a:r>
            <a:rPr kumimoji="1" lang="en-US" altLang="ja-JP" sz="1400">
              <a:solidFill>
                <a:sysClr val="windowText" lastClr="000000"/>
              </a:solidFill>
            </a:rPr>
            <a:t>3</a:t>
          </a:r>
          <a:r>
            <a:rPr kumimoji="1" lang="ja-JP" altLang="en-US" sz="1400">
              <a:solidFill>
                <a:sysClr val="windowText" lastClr="000000"/>
              </a:solidFill>
            </a:rPr>
            <a:t>月まで</a:t>
          </a:r>
          <a:r>
            <a:rPr kumimoji="1" lang="en-US" altLang="ja-JP" sz="1400">
              <a:solidFill>
                <a:sysClr val="windowText" lastClr="000000"/>
              </a:solidFill>
            </a:rPr>
            <a:t>1</a:t>
          </a:r>
          <a:r>
            <a:rPr kumimoji="1" lang="ja-JP" altLang="en-US" sz="1400">
              <a:solidFill>
                <a:sysClr val="windowText" lastClr="000000"/>
              </a:solidFill>
            </a:rPr>
            <a:t>年間国民健康保険に加入した場合の年間保険税額です。</a:t>
          </a:r>
          <a:endParaRPr kumimoji="1" lang="en-US" altLang="ja-JP" sz="1400">
            <a:solidFill>
              <a:sysClr val="windowText" lastClr="000000"/>
            </a:solidFill>
          </a:endParaRPr>
        </a:p>
        <a:p>
          <a:pPr algn="l"/>
          <a:r>
            <a:rPr kumimoji="1" lang="ja-JP" altLang="en-US" sz="1400">
              <a:solidFill>
                <a:sysClr val="windowText" lastClr="000000"/>
              </a:solidFill>
            </a:rPr>
            <a:t>●あくまでも</a:t>
          </a:r>
          <a:r>
            <a:rPr kumimoji="1" lang="ja-JP" altLang="en-US" sz="1400" b="1">
              <a:solidFill>
                <a:srgbClr val="FF0000"/>
              </a:solidFill>
            </a:rPr>
            <a:t>試算</a:t>
          </a:r>
          <a:r>
            <a:rPr kumimoji="1" lang="ja-JP" altLang="en-US" sz="1400" b="0">
              <a:solidFill>
                <a:sysClr val="windowText" lastClr="000000"/>
              </a:solidFill>
            </a:rPr>
            <a:t>であり、実際の保険税とは異なる場合があります。</a:t>
          </a:r>
          <a:endParaRPr kumimoji="1" lang="en-US" altLang="ja-JP" sz="1400" b="0">
            <a:solidFill>
              <a:sysClr val="windowText" lastClr="000000"/>
            </a:solidFill>
          </a:endParaRPr>
        </a:p>
        <a:p>
          <a:pPr algn="l"/>
          <a:r>
            <a:rPr kumimoji="1" lang="ja-JP" altLang="en-US" sz="1400" b="0">
              <a:solidFill>
                <a:sysClr val="windowText" lastClr="000000"/>
              </a:solidFill>
            </a:rPr>
            <a:t>●入力誤りや入力漏れがあった場合、正しく計算できない場合があります。</a:t>
          </a:r>
          <a:endParaRPr kumimoji="1" lang="en-US" altLang="ja-JP" sz="1400" b="0">
            <a:solidFill>
              <a:sysClr val="windowText" lastClr="000000"/>
            </a:solidFill>
          </a:endParaRPr>
        </a:p>
        <a:p>
          <a:pPr algn="l"/>
          <a:r>
            <a:rPr kumimoji="1" lang="ja-JP" altLang="en-US" sz="1400" b="0">
              <a:solidFill>
                <a:sysClr val="windowText" lastClr="000000"/>
              </a:solidFill>
            </a:rPr>
            <a:t>●任意継続保険料と比較する場合は、試算結果を</a:t>
          </a:r>
          <a:r>
            <a:rPr kumimoji="1" lang="en-US" altLang="ja-JP" sz="1400" b="0">
              <a:solidFill>
                <a:sysClr val="windowText" lastClr="000000"/>
              </a:solidFill>
            </a:rPr>
            <a:t>12</a:t>
          </a:r>
          <a:r>
            <a:rPr kumimoji="1" lang="ja-JP" altLang="en-US" sz="1400" b="0">
              <a:solidFill>
                <a:sysClr val="windowText" lastClr="000000"/>
              </a:solidFill>
            </a:rPr>
            <a:t>で割った額で比較してください。</a:t>
          </a:r>
          <a:endParaRPr kumimoji="1" lang="en-US" altLang="ja-JP" sz="1400" b="0">
            <a:solidFill>
              <a:sysClr val="windowText" lastClr="000000"/>
            </a:solidFill>
          </a:endParaRPr>
        </a:p>
        <a:p>
          <a:pPr algn="l"/>
          <a:r>
            <a:rPr kumimoji="1" lang="ja-JP" altLang="en-US" sz="1400" b="0">
              <a:solidFill>
                <a:sysClr val="windowText" lastClr="000000"/>
              </a:solidFill>
            </a:rPr>
            <a:t>　</a:t>
          </a:r>
          <a:r>
            <a:rPr kumimoji="1" lang="en-US" altLang="ja-JP" sz="1400" b="1">
              <a:solidFill>
                <a:srgbClr val="FF0000"/>
              </a:solidFill>
            </a:rPr>
            <a:t>※1</a:t>
          </a:r>
          <a:r>
            <a:rPr kumimoji="1" lang="ja-JP" altLang="en-US" sz="1400" b="1">
              <a:solidFill>
                <a:srgbClr val="FF0000"/>
              </a:solidFill>
            </a:rPr>
            <a:t>期（</a:t>
          </a:r>
          <a:r>
            <a:rPr kumimoji="1" lang="en-US" altLang="ja-JP" sz="1400" b="1">
              <a:solidFill>
                <a:srgbClr val="FF0000"/>
              </a:solidFill>
            </a:rPr>
            <a:t>1</a:t>
          </a:r>
          <a:r>
            <a:rPr kumimoji="1" lang="ja-JP" altLang="en-US" sz="1400" b="1">
              <a:solidFill>
                <a:srgbClr val="FF0000"/>
              </a:solidFill>
            </a:rPr>
            <a:t>回）あたりの納付額とは異なります。</a:t>
          </a:r>
          <a:endParaRPr kumimoji="1" lang="en-US" altLang="ja-JP" sz="1400" b="1">
            <a:solidFill>
              <a:srgbClr val="FF0000"/>
            </a:solidFill>
          </a:endParaRPr>
        </a:p>
        <a:p>
          <a:pPr algn="l"/>
          <a:r>
            <a:rPr kumimoji="1" lang="ja-JP" altLang="en-US" sz="1400" b="0">
              <a:solidFill>
                <a:sysClr val="windowText" lastClr="000000"/>
              </a:solidFill>
            </a:rPr>
            <a:t>●次のような場合は、試算シートでは対象外となります。</a:t>
          </a:r>
          <a:endParaRPr kumimoji="1" lang="en-US" altLang="ja-JP" sz="1400" b="0">
            <a:solidFill>
              <a:sysClr val="windowText" lastClr="000000"/>
            </a:solidFill>
          </a:endParaRPr>
        </a:p>
        <a:p>
          <a:pPr algn="l"/>
          <a:r>
            <a:rPr kumimoji="1" lang="ja-JP" altLang="en-US" sz="1400" b="0">
              <a:solidFill>
                <a:sysClr val="windowText" lastClr="000000"/>
              </a:solidFill>
            </a:rPr>
            <a:t>　・年度（</a:t>
          </a:r>
          <a:r>
            <a:rPr kumimoji="1" lang="en-US" altLang="ja-JP" sz="1400" b="0">
              <a:solidFill>
                <a:sysClr val="windowText" lastClr="000000"/>
              </a:solidFill>
            </a:rPr>
            <a:t>4</a:t>
          </a:r>
          <a:r>
            <a:rPr kumimoji="1" lang="ja-JP" altLang="en-US" sz="1400" b="0">
              <a:solidFill>
                <a:sysClr val="windowText" lastClr="000000"/>
              </a:solidFill>
            </a:rPr>
            <a:t>月～翌</a:t>
          </a:r>
          <a:r>
            <a:rPr kumimoji="1" lang="en-US" altLang="ja-JP" sz="1400" b="0">
              <a:solidFill>
                <a:sysClr val="windowText" lastClr="000000"/>
              </a:solidFill>
            </a:rPr>
            <a:t>3</a:t>
          </a:r>
          <a:r>
            <a:rPr kumimoji="1" lang="ja-JP" altLang="en-US" sz="1400" b="0">
              <a:solidFill>
                <a:sysClr val="windowText" lastClr="000000"/>
              </a:solidFill>
            </a:rPr>
            <a:t>月）途中での加入者の増減、介護該当</a:t>
          </a:r>
          <a:r>
            <a:rPr kumimoji="1" lang="en-US" altLang="ja-JP" sz="1400" b="0">
              <a:solidFill>
                <a:sysClr val="windowText" lastClr="000000"/>
              </a:solidFill>
            </a:rPr>
            <a:t>or</a:t>
          </a:r>
          <a:r>
            <a:rPr kumimoji="1" lang="ja-JP" altLang="en-US" sz="1400" b="0">
              <a:solidFill>
                <a:sysClr val="windowText" lastClr="000000"/>
              </a:solidFill>
            </a:rPr>
            <a:t>非該当、後期高齢者医療保険への移行などの変動がある場合</a:t>
          </a:r>
          <a:endParaRPr kumimoji="1" lang="en-US" altLang="ja-JP" sz="1400" b="0">
            <a:solidFill>
              <a:sysClr val="windowText" lastClr="000000"/>
            </a:solidFill>
          </a:endParaRPr>
        </a:p>
        <a:p>
          <a:pPr algn="l"/>
          <a:r>
            <a:rPr kumimoji="1" lang="ja-JP" altLang="en-US" sz="1400" b="0">
              <a:solidFill>
                <a:sysClr val="windowText" lastClr="000000"/>
              </a:solidFill>
            </a:rPr>
            <a:t>　・前年所得が変更になる場合や前年所得が未申告の場合</a:t>
          </a:r>
          <a:endParaRPr kumimoji="1" lang="en-US" altLang="ja-JP" sz="1400" b="0">
            <a:solidFill>
              <a:sysClr val="windowText" lastClr="000000"/>
            </a:solidFill>
          </a:endParaRPr>
        </a:p>
        <a:p>
          <a:pPr algn="l"/>
          <a:r>
            <a:rPr kumimoji="1" lang="ja-JP" altLang="en-US" sz="1400" b="0">
              <a:solidFill>
                <a:sysClr val="windowText" lastClr="000000"/>
              </a:solidFill>
            </a:rPr>
            <a:t>　・年金収入以外の所得金額の合計が</a:t>
          </a:r>
          <a:r>
            <a:rPr kumimoji="1" lang="en-US" altLang="ja-JP" sz="1400" b="0">
              <a:solidFill>
                <a:sysClr val="windowText" lastClr="000000"/>
              </a:solidFill>
            </a:rPr>
            <a:t>1,000</a:t>
          </a:r>
          <a:r>
            <a:rPr kumimoji="1" lang="ja-JP" altLang="en-US" sz="1400" b="0">
              <a:solidFill>
                <a:sysClr val="windowText" lastClr="000000"/>
              </a:solidFill>
            </a:rPr>
            <a:t>万円を超える場合</a:t>
          </a:r>
          <a:endParaRPr kumimoji="1" lang="en-US" altLang="ja-JP" sz="1400" b="0">
            <a:solidFill>
              <a:sysClr val="windowText" lastClr="000000"/>
            </a:solidFill>
          </a:endParaRPr>
        </a:p>
        <a:p>
          <a:pPr algn="l"/>
          <a:r>
            <a:rPr kumimoji="1" lang="ja-JP" altLang="en-US" sz="1400" b="0">
              <a:solidFill>
                <a:sysClr val="windowText" lastClr="000000"/>
              </a:solidFill>
            </a:rPr>
            <a:t>　・給与と年金両方の所得がある場合（試算はできますが、所得金額調整控除は計算されません）</a:t>
          </a:r>
          <a:endParaRPr kumimoji="1" lang="en-US" altLang="ja-JP" sz="1400" b="0">
            <a:solidFill>
              <a:sysClr val="windowText" lastClr="000000"/>
            </a:solidFill>
          </a:endParaRPr>
        </a:p>
        <a:p>
          <a:pPr algn="l"/>
          <a:r>
            <a:rPr kumimoji="1" lang="ja-JP" altLang="en-US" sz="1400" b="0">
              <a:solidFill>
                <a:sysClr val="windowText" lastClr="000000"/>
              </a:solidFill>
            </a:rPr>
            <a:t>　・繰越損失や分離課税がある場合</a:t>
          </a:r>
          <a:endParaRPr kumimoji="1" lang="en-US" altLang="ja-JP" sz="1400" b="0">
            <a:solidFill>
              <a:sysClr val="windowText" lastClr="000000"/>
            </a:solidFill>
          </a:endParaRPr>
        </a:p>
        <a:p>
          <a:pPr algn="l"/>
          <a:r>
            <a:rPr kumimoji="1" lang="ja-JP" altLang="en-US" sz="1400" b="0">
              <a:solidFill>
                <a:sysClr val="windowText" lastClr="000000"/>
              </a:solidFill>
            </a:rPr>
            <a:t>　・専従者給与の支払いがある方または支払いを受けている方が世帯主または国保加入者である場合</a:t>
          </a:r>
          <a:endParaRPr kumimoji="1" lang="en-US" altLang="ja-JP" sz="1400" b="0">
            <a:solidFill>
              <a:sysClr val="windowText" lastClr="000000"/>
            </a:solidFill>
          </a:endParaRPr>
        </a:p>
        <a:p>
          <a:pPr algn="l"/>
          <a:r>
            <a:rPr kumimoji="1" lang="ja-JP" altLang="en-US" sz="1400" b="0">
              <a:solidFill>
                <a:sysClr val="windowText" lastClr="000000"/>
              </a:solidFill>
            </a:rPr>
            <a:t>　・低所得者層の軽減や、非自発的失業者の軽減、産前産後被保険者の軽減に該当する場合</a:t>
          </a:r>
          <a:endParaRPr kumimoji="1" lang="en-US" altLang="ja-JP" sz="1400" b="0">
            <a:solidFill>
              <a:sysClr val="windowText" lastClr="000000"/>
            </a:solidFill>
          </a:endParaRPr>
        </a:p>
        <a:p>
          <a:pPr algn="l"/>
          <a:r>
            <a:rPr kumimoji="1" lang="ja-JP" altLang="en-US" sz="1400" b="0">
              <a:solidFill>
                <a:sysClr val="windowText" lastClr="000000"/>
              </a:solidFill>
            </a:rPr>
            <a:t>　　低所得者層の軽減になる目安については＜表</a:t>
          </a:r>
          <a:r>
            <a:rPr kumimoji="1" lang="en-US" altLang="ja-JP" sz="1400" b="0">
              <a:solidFill>
                <a:sysClr val="windowText" lastClr="000000"/>
              </a:solidFill>
            </a:rPr>
            <a:t>1</a:t>
          </a:r>
          <a:r>
            <a:rPr kumimoji="1" lang="ja-JP" altLang="en-US" sz="1400" b="0">
              <a:solidFill>
                <a:sysClr val="windowText" lastClr="000000"/>
              </a:solidFill>
            </a:rPr>
            <a:t>＞をご覧ください。</a:t>
          </a:r>
          <a:endParaRPr kumimoji="1" lang="en-US" altLang="ja-JP" sz="1400" b="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6"/>
  <sheetViews>
    <sheetView tabSelected="1" view="pageBreakPreview" zoomScale="85" zoomScaleNormal="100" zoomScaleSheetLayoutView="85" workbookViewId="0">
      <selection activeCell="L30" sqref="L30:M31"/>
    </sheetView>
  </sheetViews>
  <sheetFormatPr defaultRowHeight="18.75"/>
  <cols>
    <col min="1" max="2" width="5.125" style="1" customWidth="1"/>
    <col min="3" max="13" width="8.125" customWidth="1"/>
    <col min="14" max="17" width="7.625" customWidth="1"/>
    <col min="18" max="19" width="12.625" customWidth="1"/>
    <col min="20" max="20" width="15.625" customWidth="1"/>
  </cols>
  <sheetData>
    <row r="1" spans="1:20" ht="33">
      <c r="A1" s="215" t="s">
        <v>155</v>
      </c>
      <c r="B1" s="215"/>
      <c r="C1" s="215"/>
      <c r="D1" s="215"/>
      <c r="E1" s="215"/>
      <c r="F1" s="215"/>
      <c r="G1" s="215"/>
      <c r="H1" s="215"/>
      <c r="I1" s="215"/>
      <c r="J1" s="215"/>
      <c r="K1" s="215"/>
      <c r="L1" s="215"/>
      <c r="M1" s="215"/>
      <c r="N1" s="215"/>
      <c r="O1" s="215"/>
      <c r="P1" s="215"/>
      <c r="Q1" s="215"/>
      <c r="R1" s="215"/>
      <c r="S1" s="215"/>
      <c r="T1" s="215"/>
    </row>
    <row r="2" spans="1:20" ht="33" customHeight="1">
      <c r="A2" s="39"/>
      <c r="B2" s="39"/>
      <c r="C2" s="39"/>
      <c r="D2" s="39"/>
      <c r="E2" s="39"/>
      <c r="F2" s="39"/>
      <c r="G2" s="39"/>
      <c r="H2" s="39"/>
      <c r="I2" s="39"/>
      <c r="J2" s="39"/>
      <c r="K2" s="39"/>
      <c r="L2" s="39"/>
      <c r="M2" s="39"/>
      <c r="N2" s="39"/>
      <c r="O2" s="39"/>
      <c r="P2" s="39"/>
      <c r="Q2" s="39"/>
      <c r="R2" s="39"/>
      <c r="S2" s="39"/>
      <c r="T2" s="39"/>
    </row>
    <row r="3" spans="1:20" ht="33" customHeight="1">
      <c r="A3" s="39"/>
      <c r="B3" s="39"/>
      <c r="C3" s="39"/>
      <c r="D3" s="39"/>
      <c r="E3" s="39"/>
      <c r="F3" s="39"/>
      <c r="G3" s="39"/>
      <c r="H3" s="39"/>
      <c r="I3" s="39"/>
      <c r="J3" s="39"/>
      <c r="K3" s="39"/>
      <c r="L3" s="39"/>
      <c r="M3" s="39"/>
      <c r="N3" s="39"/>
      <c r="O3" s="39"/>
      <c r="P3" s="39"/>
      <c r="Q3" s="39"/>
      <c r="R3" s="39"/>
      <c r="S3" s="39"/>
      <c r="T3" s="39"/>
    </row>
    <row r="4" spans="1:20" ht="33" customHeight="1">
      <c r="A4" s="39"/>
      <c r="B4" s="39"/>
      <c r="C4" s="39"/>
      <c r="D4" s="39"/>
      <c r="E4" s="39"/>
      <c r="F4" s="39"/>
      <c r="G4" s="39"/>
      <c r="H4" s="39"/>
      <c r="I4" s="39"/>
      <c r="J4" s="39"/>
      <c r="K4" s="39"/>
      <c r="L4" s="39"/>
      <c r="M4" s="39"/>
      <c r="N4" s="39"/>
      <c r="O4" s="39"/>
      <c r="P4" s="39"/>
      <c r="Q4" s="39"/>
      <c r="R4" s="39"/>
      <c r="S4" s="39"/>
      <c r="T4" s="39"/>
    </row>
    <row r="5" spans="1:20" ht="33" customHeight="1">
      <c r="A5" s="39"/>
      <c r="B5" s="39"/>
      <c r="C5" s="39"/>
      <c r="D5" s="39"/>
      <c r="E5" s="39"/>
      <c r="F5" s="39"/>
      <c r="G5" s="39"/>
      <c r="H5" s="39"/>
      <c r="I5" s="39"/>
      <c r="J5" s="39"/>
      <c r="K5" s="39"/>
      <c r="L5" s="39"/>
      <c r="M5" s="39"/>
      <c r="N5" s="39"/>
      <c r="O5" s="39"/>
      <c r="P5" s="39"/>
      <c r="Q5" s="39"/>
      <c r="R5" s="39"/>
      <c r="S5" s="39"/>
      <c r="T5" s="39"/>
    </row>
    <row r="6" spans="1:20" ht="33" customHeight="1">
      <c r="A6" s="39"/>
      <c r="B6" s="39"/>
      <c r="C6" s="39"/>
      <c r="D6" s="39"/>
      <c r="E6" s="39"/>
      <c r="F6" s="39"/>
      <c r="G6" s="39"/>
      <c r="H6" s="39"/>
      <c r="I6" s="39"/>
      <c r="J6" s="39"/>
      <c r="K6" s="39"/>
      <c r="L6" s="39"/>
      <c r="M6" s="39"/>
      <c r="N6" s="39"/>
      <c r="O6" s="39"/>
      <c r="P6" s="39"/>
      <c r="Q6" s="39"/>
      <c r="R6" s="39"/>
      <c r="S6" s="39"/>
      <c r="T6" s="39"/>
    </row>
    <row r="7" spans="1:20" ht="33" customHeight="1">
      <c r="A7" s="39"/>
      <c r="B7" s="39"/>
      <c r="C7" s="39"/>
      <c r="D7" s="39"/>
      <c r="E7" s="39"/>
      <c r="F7" s="39"/>
      <c r="G7" s="39"/>
      <c r="H7" s="39"/>
      <c r="I7" s="39"/>
      <c r="J7" s="39"/>
      <c r="K7" s="39"/>
      <c r="L7" s="39"/>
      <c r="M7" s="39"/>
      <c r="N7" s="39"/>
      <c r="O7" s="39"/>
      <c r="P7" s="39"/>
      <c r="Q7" s="39"/>
      <c r="R7" s="39"/>
      <c r="S7" s="39"/>
      <c r="T7" s="39"/>
    </row>
    <row r="8" spans="1:20" ht="33" customHeight="1">
      <c r="A8" s="39"/>
      <c r="B8" s="39"/>
      <c r="C8" s="39"/>
      <c r="D8" s="39"/>
      <c r="E8" s="39"/>
      <c r="F8" s="39"/>
      <c r="G8" s="39"/>
      <c r="H8" s="39"/>
      <c r="I8" s="39"/>
      <c r="J8" s="39"/>
      <c r="K8" s="39"/>
      <c r="L8" s="39"/>
      <c r="M8" s="39"/>
      <c r="N8" s="39"/>
      <c r="O8" s="39"/>
      <c r="P8" s="39"/>
      <c r="Q8" s="39"/>
      <c r="R8" s="39"/>
      <c r="S8" s="39"/>
      <c r="T8" s="39"/>
    </row>
    <row r="9" spans="1:20" ht="33" customHeight="1">
      <c r="A9" s="39"/>
      <c r="B9" s="39"/>
      <c r="C9" s="39"/>
      <c r="D9" s="39"/>
      <c r="E9" s="39"/>
      <c r="F9" s="39"/>
      <c r="G9" s="39"/>
      <c r="H9" s="39"/>
      <c r="I9" s="39"/>
      <c r="J9" s="39"/>
      <c r="K9" s="39"/>
      <c r="L9" s="39"/>
      <c r="M9" s="39"/>
      <c r="N9" s="39"/>
      <c r="O9" s="39"/>
      <c r="P9" s="39"/>
      <c r="Q9" s="39"/>
      <c r="R9" s="39"/>
      <c r="S9" s="39"/>
      <c r="T9" s="39"/>
    </row>
    <row r="10" spans="1:20" ht="33" customHeight="1">
      <c r="A10" s="39"/>
      <c r="B10" s="39"/>
      <c r="C10" s="39"/>
      <c r="D10" s="39"/>
      <c r="E10" s="39"/>
      <c r="F10" s="39"/>
      <c r="G10" s="39"/>
      <c r="H10" s="39"/>
      <c r="I10" s="39"/>
      <c r="J10" s="39"/>
      <c r="K10" s="39"/>
      <c r="L10" s="39"/>
      <c r="M10" s="39"/>
      <c r="N10" s="39"/>
      <c r="O10" s="39"/>
      <c r="P10" s="39"/>
      <c r="Q10" s="39"/>
      <c r="R10" s="39"/>
      <c r="S10" s="39"/>
      <c r="T10" s="39"/>
    </row>
    <row r="11" spans="1:20" ht="33" customHeight="1">
      <c r="A11" s="39"/>
      <c r="B11" s="39"/>
      <c r="C11" s="39"/>
      <c r="D11" s="39"/>
      <c r="E11" s="39"/>
      <c r="F11" s="39"/>
      <c r="G11" s="39"/>
      <c r="H11" s="39"/>
      <c r="I11" s="39"/>
      <c r="J11" s="39"/>
      <c r="K11" s="39"/>
      <c r="L11" s="39"/>
      <c r="M11" s="39"/>
      <c r="N11" s="39"/>
      <c r="O11" s="39"/>
      <c r="P11" s="39"/>
      <c r="Q11" s="39"/>
      <c r="R11" s="39"/>
      <c r="S11" s="39"/>
      <c r="T11" s="39"/>
    </row>
    <row r="12" spans="1:20" ht="47.25" customHeight="1">
      <c r="A12" s="39"/>
      <c r="B12" s="39"/>
      <c r="C12" s="39"/>
      <c r="D12" s="39"/>
      <c r="E12" s="39"/>
      <c r="F12" s="39"/>
      <c r="G12" s="39"/>
      <c r="H12" s="39"/>
      <c r="I12" s="39"/>
      <c r="J12" s="39"/>
      <c r="K12" s="39"/>
      <c r="L12" s="39"/>
      <c r="M12" s="39"/>
      <c r="N12" s="39"/>
      <c r="O12" s="39"/>
      <c r="P12" s="39"/>
      <c r="Q12" s="39"/>
      <c r="R12" s="39"/>
      <c r="S12" s="39"/>
      <c r="T12" s="39"/>
    </row>
    <row r="13" spans="1:20" ht="33" customHeight="1">
      <c r="A13" s="64"/>
      <c r="B13" s="64"/>
      <c r="C13" s="64"/>
      <c r="D13" s="64"/>
      <c r="E13" s="64"/>
      <c r="F13" s="64"/>
      <c r="G13" s="64"/>
      <c r="H13" s="64"/>
      <c r="I13" s="64"/>
      <c r="J13" s="64"/>
      <c r="K13" s="64"/>
      <c r="L13" s="64"/>
      <c r="M13" s="64"/>
      <c r="N13" s="64"/>
      <c r="O13" s="64"/>
      <c r="P13" s="64"/>
      <c r="Q13" s="64"/>
      <c r="R13" s="64"/>
      <c r="S13" s="64"/>
      <c r="T13" s="64"/>
    </row>
    <row r="14" spans="1:20" s="51" customFormat="1" ht="20.100000000000001" customHeight="1">
      <c r="A14" s="96"/>
      <c r="B14" s="98" t="s">
        <v>142</v>
      </c>
      <c r="C14" s="51" t="s">
        <v>148</v>
      </c>
      <c r="D14" s="97"/>
      <c r="M14" s="101" t="s">
        <v>146</v>
      </c>
      <c r="N14" s="96"/>
      <c r="O14" s="96"/>
      <c r="P14" s="96"/>
      <c r="Q14" s="96"/>
      <c r="R14" s="96"/>
      <c r="S14" s="96"/>
      <c r="T14" s="96"/>
    </row>
    <row r="15" spans="1:20" s="51" customFormat="1" ht="20.100000000000001" customHeight="1">
      <c r="A15" s="96"/>
      <c r="B15" s="96"/>
      <c r="D15" s="164" t="s">
        <v>68</v>
      </c>
      <c r="E15" s="165"/>
      <c r="F15" s="165"/>
      <c r="G15" s="166"/>
      <c r="H15" s="164" t="s">
        <v>67</v>
      </c>
      <c r="I15" s="165"/>
      <c r="J15" s="165"/>
      <c r="K15" s="166"/>
      <c r="M15" s="100"/>
      <c r="N15" s="96"/>
      <c r="O15" s="96"/>
      <c r="P15" s="96"/>
      <c r="Q15" s="96"/>
      <c r="R15" s="96"/>
      <c r="S15" s="96"/>
      <c r="T15" s="96"/>
    </row>
    <row r="16" spans="1:20" s="51" customFormat="1" ht="20.100000000000001" customHeight="1">
      <c r="A16" s="96"/>
      <c r="B16" s="96"/>
      <c r="D16" s="164" t="s">
        <v>69</v>
      </c>
      <c r="E16" s="166"/>
      <c r="F16" s="164" t="s">
        <v>85</v>
      </c>
      <c r="G16" s="166"/>
      <c r="H16" s="164" t="s">
        <v>69</v>
      </c>
      <c r="I16" s="166"/>
      <c r="J16" s="164" t="s">
        <v>85</v>
      </c>
      <c r="K16" s="166"/>
      <c r="M16" s="100" t="s">
        <v>149</v>
      </c>
      <c r="N16" s="96"/>
      <c r="O16" s="96"/>
      <c r="P16" s="96"/>
      <c r="Q16" s="96"/>
      <c r="R16" s="96"/>
      <c r="S16" s="96"/>
      <c r="T16" s="96"/>
    </row>
    <row r="17" spans="1:20" s="51" customFormat="1" ht="57" customHeight="1">
      <c r="A17" s="96"/>
      <c r="B17" s="96"/>
      <c r="C17" s="54" t="s">
        <v>64</v>
      </c>
      <c r="D17" s="139">
        <v>1080000</v>
      </c>
      <c r="E17" s="140"/>
      <c r="F17" s="167" t="s">
        <v>192</v>
      </c>
      <c r="G17" s="168"/>
      <c r="H17" s="139">
        <v>1680000</v>
      </c>
      <c r="I17" s="140"/>
      <c r="J17" s="169" t="s">
        <v>143</v>
      </c>
      <c r="K17" s="140"/>
      <c r="M17" s="170" t="s">
        <v>150</v>
      </c>
      <c r="N17" s="170"/>
      <c r="O17" s="170"/>
      <c r="P17" s="170"/>
      <c r="Q17" s="170"/>
      <c r="R17" s="170"/>
      <c r="S17" s="170"/>
      <c r="T17" s="170"/>
    </row>
    <row r="18" spans="1:20" s="51" customFormat="1" ht="57" customHeight="1">
      <c r="A18" s="96"/>
      <c r="B18" s="96"/>
      <c r="C18" s="54" t="s">
        <v>65</v>
      </c>
      <c r="D18" s="139">
        <v>1390000</v>
      </c>
      <c r="E18" s="140"/>
      <c r="F18" s="148" t="s">
        <v>193</v>
      </c>
      <c r="G18" s="149"/>
      <c r="H18" s="139">
        <v>1990000</v>
      </c>
      <c r="I18" s="140"/>
      <c r="J18" s="148" t="s">
        <v>195</v>
      </c>
      <c r="K18" s="149"/>
      <c r="M18" s="145" t="s">
        <v>151</v>
      </c>
      <c r="N18" s="145"/>
      <c r="O18" s="145"/>
      <c r="P18" s="145"/>
      <c r="Q18" s="145"/>
      <c r="R18" s="145"/>
      <c r="S18" s="145"/>
      <c r="T18" s="145"/>
    </row>
    <row r="19" spans="1:20" s="51" customFormat="1" ht="57" customHeight="1">
      <c r="A19" s="96"/>
      <c r="B19" s="96"/>
      <c r="C19" s="54" t="s">
        <v>66</v>
      </c>
      <c r="D19" s="139">
        <v>1650000</v>
      </c>
      <c r="E19" s="140"/>
      <c r="F19" s="146" t="s">
        <v>194</v>
      </c>
      <c r="G19" s="147"/>
      <c r="H19" s="139">
        <v>2250000</v>
      </c>
      <c r="I19" s="140"/>
      <c r="J19" s="146" t="s">
        <v>196</v>
      </c>
      <c r="K19" s="147"/>
      <c r="M19" s="100" t="s">
        <v>152</v>
      </c>
      <c r="N19" s="96"/>
      <c r="O19" s="96"/>
      <c r="P19" s="96"/>
      <c r="Q19" s="96"/>
      <c r="R19" s="96"/>
      <c r="S19" s="96"/>
      <c r="T19" s="96"/>
    </row>
    <row r="20" spans="1:20" s="51" customFormat="1" ht="20.100000000000001" customHeight="1">
      <c r="A20" s="96"/>
      <c r="B20" s="96"/>
      <c r="C20" s="99"/>
      <c r="D20" s="61"/>
      <c r="E20" s="61"/>
      <c r="F20" s="61"/>
      <c r="G20" s="61"/>
      <c r="H20" s="61"/>
      <c r="I20" s="61"/>
      <c r="J20" s="61"/>
      <c r="K20" s="61"/>
      <c r="N20" s="96"/>
      <c r="O20" s="96"/>
      <c r="P20" s="96"/>
      <c r="Q20" s="96"/>
      <c r="R20" s="96"/>
      <c r="S20" s="96"/>
      <c r="T20" s="96"/>
    </row>
    <row r="21" spans="1:20" s="49" customFormat="1" ht="24.75" thickBot="1">
      <c r="A21" s="45" t="s">
        <v>190</v>
      </c>
      <c r="B21" s="48"/>
    </row>
    <row r="22" spans="1:20" s="51" customFormat="1" ht="24">
      <c r="A22" s="187" t="s">
        <v>0</v>
      </c>
      <c r="B22" s="188"/>
      <c r="C22" s="228" t="s">
        <v>156</v>
      </c>
      <c r="D22" s="229"/>
      <c r="E22" s="229"/>
      <c r="F22" s="194"/>
      <c r="G22" s="56" t="s">
        <v>75</v>
      </c>
      <c r="H22" s="58"/>
      <c r="I22" s="56" t="s">
        <v>78</v>
      </c>
      <c r="J22" s="60"/>
      <c r="K22" s="194" t="s">
        <v>170</v>
      </c>
      <c r="L22" s="196" t="s">
        <v>73</v>
      </c>
      <c r="M22" s="197"/>
      <c r="N22" s="200" t="s">
        <v>79</v>
      </c>
      <c r="O22" s="186"/>
      <c r="P22" s="186" t="s">
        <v>83</v>
      </c>
      <c r="Q22" s="186"/>
      <c r="R22" s="177" t="s">
        <v>24</v>
      </c>
      <c r="S22" s="178" t="s">
        <v>25</v>
      </c>
      <c r="T22" s="178" t="s">
        <v>48</v>
      </c>
    </row>
    <row r="23" spans="1:20" s="51" customFormat="1" ht="24">
      <c r="A23" s="189"/>
      <c r="B23" s="190"/>
      <c r="C23" s="230"/>
      <c r="D23" s="231"/>
      <c r="E23" s="231"/>
      <c r="F23" s="232"/>
      <c r="G23" s="57" t="s">
        <v>76</v>
      </c>
      <c r="H23" s="55"/>
      <c r="I23" s="57" t="s">
        <v>77</v>
      </c>
      <c r="J23" s="59"/>
      <c r="K23" s="195"/>
      <c r="L23" s="198"/>
      <c r="M23" s="199"/>
      <c r="N23" s="200"/>
      <c r="O23" s="186"/>
      <c r="P23" s="186"/>
      <c r="Q23" s="186"/>
      <c r="R23" s="177"/>
      <c r="S23" s="178"/>
      <c r="T23" s="178"/>
    </row>
    <row r="24" spans="1:20" s="51" customFormat="1" ht="18.75" customHeight="1">
      <c r="A24" s="203" t="s">
        <v>74</v>
      </c>
      <c r="B24" s="204"/>
      <c r="C24" s="158"/>
      <c r="D24" s="159"/>
      <c r="E24" s="159"/>
      <c r="F24" s="160"/>
      <c r="G24" s="191"/>
      <c r="H24" s="192"/>
      <c r="I24" s="191"/>
      <c r="J24" s="193"/>
      <c r="K24" s="154"/>
      <c r="L24" s="182"/>
      <c r="M24" s="183"/>
      <c r="N24" s="157">
        <f>職員用!AC2</f>
        <v>0</v>
      </c>
      <c r="O24" s="202"/>
      <c r="P24" s="202">
        <f>職員用!AE2</f>
        <v>0</v>
      </c>
      <c r="Q24" s="202"/>
      <c r="R24" s="179">
        <f>ROUNDDOWN(職員用!AJ2,0)</f>
        <v>0</v>
      </c>
      <c r="S24" s="179">
        <f>ROUNDDOWN(職員用!AO2,0)</f>
        <v>0</v>
      </c>
      <c r="T24" s="179">
        <f>職員用!AI22</f>
        <v>0</v>
      </c>
    </row>
    <row r="25" spans="1:20" s="51" customFormat="1" ht="24">
      <c r="A25" s="205"/>
      <c r="B25" s="206"/>
      <c r="C25" s="161"/>
      <c r="D25" s="162"/>
      <c r="E25" s="162"/>
      <c r="F25" s="163"/>
      <c r="G25" s="156">
        <f>職員用!O2</f>
        <v>0</v>
      </c>
      <c r="H25" s="157"/>
      <c r="I25" s="156">
        <f>職員用!AA2</f>
        <v>0</v>
      </c>
      <c r="J25" s="201"/>
      <c r="K25" s="155"/>
      <c r="L25" s="184"/>
      <c r="M25" s="185"/>
      <c r="N25" s="157"/>
      <c r="O25" s="202"/>
      <c r="P25" s="202"/>
      <c r="Q25" s="202"/>
      <c r="R25" s="179"/>
      <c r="S25" s="179"/>
      <c r="T25" s="179"/>
    </row>
    <row r="26" spans="1:20" s="51" customFormat="1" ht="24">
      <c r="A26" s="187" t="s">
        <v>2</v>
      </c>
      <c r="B26" s="188"/>
      <c r="C26" s="158"/>
      <c r="D26" s="159"/>
      <c r="E26" s="159"/>
      <c r="F26" s="160"/>
      <c r="G26" s="191"/>
      <c r="H26" s="192"/>
      <c r="I26" s="191"/>
      <c r="J26" s="193"/>
      <c r="K26" s="154"/>
      <c r="L26" s="182"/>
      <c r="M26" s="183"/>
      <c r="N26" s="157">
        <f>職員用!AC3</f>
        <v>0</v>
      </c>
      <c r="O26" s="202"/>
      <c r="P26" s="202">
        <f>職員用!AE3</f>
        <v>0</v>
      </c>
      <c r="Q26" s="202"/>
      <c r="R26" s="179">
        <f>ROUNDDOWN(職員用!AJ3,0)</f>
        <v>0</v>
      </c>
      <c r="S26" s="179">
        <f>ROUNDDOWN(職員用!AO3,0)</f>
        <v>0</v>
      </c>
      <c r="T26" s="179"/>
    </row>
    <row r="27" spans="1:20" s="51" customFormat="1" ht="24">
      <c r="A27" s="189"/>
      <c r="B27" s="190"/>
      <c r="C27" s="161"/>
      <c r="D27" s="162"/>
      <c r="E27" s="162"/>
      <c r="F27" s="163"/>
      <c r="G27" s="156">
        <f>職員用!O3</f>
        <v>0</v>
      </c>
      <c r="H27" s="157"/>
      <c r="I27" s="156">
        <f>職員用!AA3</f>
        <v>0</v>
      </c>
      <c r="J27" s="201"/>
      <c r="K27" s="155"/>
      <c r="L27" s="184"/>
      <c r="M27" s="185"/>
      <c r="N27" s="157"/>
      <c r="O27" s="202"/>
      <c r="P27" s="202"/>
      <c r="Q27" s="202"/>
      <c r="R27" s="179"/>
      <c r="S27" s="179"/>
      <c r="T27" s="179"/>
    </row>
    <row r="28" spans="1:20" s="51" customFormat="1" ht="24">
      <c r="A28" s="187" t="s">
        <v>3</v>
      </c>
      <c r="B28" s="188"/>
      <c r="C28" s="158"/>
      <c r="D28" s="159"/>
      <c r="E28" s="159"/>
      <c r="F28" s="160"/>
      <c r="G28" s="191">
        <v>0</v>
      </c>
      <c r="H28" s="192"/>
      <c r="I28" s="191"/>
      <c r="J28" s="193"/>
      <c r="K28" s="154"/>
      <c r="L28" s="182"/>
      <c r="M28" s="183"/>
      <c r="N28" s="157">
        <f>職員用!AC4</f>
        <v>0</v>
      </c>
      <c r="O28" s="202"/>
      <c r="P28" s="202">
        <f>職員用!AE4</f>
        <v>0</v>
      </c>
      <c r="Q28" s="202"/>
      <c r="R28" s="179">
        <f>ROUNDDOWN(職員用!AJ4,0)</f>
        <v>0</v>
      </c>
      <c r="S28" s="179">
        <f>ROUNDDOWN(職員用!AO4,0)</f>
        <v>0</v>
      </c>
      <c r="T28" s="179"/>
    </row>
    <row r="29" spans="1:20" s="51" customFormat="1" ht="24">
      <c r="A29" s="189"/>
      <c r="B29" s="190"/>
      <c r="C29" s="161"/>
      <c r="D29" s="162"/>
      <c r="E29" s="162"/>
      <c r="F29" s="163"/>
      <c r="G29" s="156">
        <f>職員用!O4</f>
        <v>0</v>
      </c>
      <c r="H29" s="157"/>
      <c r="I29" s="156">
        <f>職員用!AA4</f>
        <v>0</v>
      </c>
      <c r="J29" s="201"/>
      <c r="K29" s="155"/>
      <c r="L29" s="184"/>
      <c r="M29" s="185"/>
      <c r="N29" s="157"/>
      <c r="O29" s="202"/>
      <c r="P29" s="202"/>
      <c r="Q29" s="202"/>
      <c r="R29" s="179"/>
      <c r="S29" s="179"/>
      <c r="T29" s="179"/>
    </row>
    <row r="30" spans="1:20" s="51" customFormat="1" ht="24">
      <c r="A30" s="187" t="s">
        <v>4</v>
      </c>
      <c r="B30" s="188"/>
      <c r="C30" s="158"/>
      <c r="D30" s="159"/>
      <c r="E30" s="159"/>
      <c r="F30" s="160"/>
      <c r="G30" s="191">
        <v>0</v>
      </c>
      <c r="H30" s="192"/>
      <c r="I30" s="191"/>
      <c r="J30" s="193"/>
      <c r="K30" s="154"/>
      <c r="L30" s="182"/>
      <c r="M30" s="183"/>
      <c r="N30" s="157">
        <f>職員用!AC5</f>
        <v>0</v>
      </c>
      <c r="O30" s="202"/>
      <c r="P30" s="202">
        <f>職員用!AE5</f>
        <v>0</v>
      </c>
      <c r="Q30" s="202"/>
      <c r="R30" s="179">
        <f>ROUNDDOWN(職員用!AJ5,0)</f>
        <v>0</v>
      </c>
      <c r="S30" s="179">
        <f>ROUNDDOWN(職員用!AO5,0)</f>
        <v>0</v>
      </c>
      <c r="T30" s="179"/>
    </row>
    <row r="31" spans="1:20" s="51" customFormat="1" ht="24">
      <c r="A31" s="189"/>
      <c r="B31" s="190"/>
      <c r="C31" s="161"/>
      <c r="D31" s="162"/>
      <c r="E31" s="162"/>
      <c r="F31" s="163"/>
      <c r="G31" s="156">
        <f>職員用!O5</f>
        <v>0</v>
      </c>
      <c r="H31" s="157"/>
      <c r="I31" s="156">
        <f>職員用!AA5</f>
        <v>0</v>
      </c>
      <c r="J31" s="201"/>
      <c r="K31" s="155"/>
      <c r="L31" s="184"/>
      <c r="M31" s="185"/>
      <c r="N31" s="157"/>
      <c r="O31" s="202"/>
      <c r="P31" s="202"/>
      <c r="Q31" s="202"/>
      <c r="R31" s="179"/>
      <c r="S31" s="179"/>
      <c r="T31" s="179"/>
    </row>
    <row r="32" spans="1:20" s="51" customFormat="1" ht="24">
      <c r="A32" s="187" t="s">
        <v>5</v>
      </c>
      <c r="B32" s="188"/>
      <c r="C32" s="158"/>
      <c r="D32" s="159"/>
      <c r="E32" s="159"/>
      <c r="F32" s="160"/>
      <c r="G32" s="191"/>
      <c r="H32" s="192"/>
      <c r="I32" s="191"/>
      <c r="J32" s="193"/>
      <c r="K32" s="154"/>
      <c r="L32" s="182"/>
      <c r="M32" s="183"/>
      <c r="N32" s="157">
        <f>職員用!AC6</f>
        <v>0</v>
      </c>
      <c r="O32" s="202"/>
      <c r="P32" s="202">
        <f>職員用!AE6</f>
        <v>0</v>
      </c>
      <c r="Q32" s="202"/>
      <c r="R32" s="179">
        <f>ROUNDDOWN(職員用!AJ6,0)</f>
        <v>0</v>
      </c>
      <c r="S32" s="179">
        <f>ROUNDDOWN(職員用!AO6,0)</f>
        <v>0</v>
      </c>
      <c r="T32" s="179"/>
    </row>
    <row r="33" spans="1:20" s="51" customFormat="1" ht="24">
      <c r="A33" s="189"/>
      <c r="B33" s="190"/>
      <c r="C33" s="161"/>
      <c r="D33" s="162"/>
      <c r="E33" s="162"/>
      <c r="F33" s="163"/>
      <c r="G33" s="156">
        <f>職員用!O6</f>
        <v>0</v>
      </c>
      <c r="H33" s="157"/>
      <c r="I33" s="156">
        <f>職員用!AA6</f>
        <v>0</v>
      </c>
      <c r="J33" s="201"/>
      <c r="K33" s="155"/>
      <c r="L33" s="184"/>
      <c r="M33" s="185"/>
      <c r="N33" s="157"/>
      <c r="O33" s="202"/>
      <c r="P33" s="202"/>
      <c r="Q33" s="202"/>
      <c r="R33" s="179"/>
      <c r="S33" s="179"/>
      <c r="T33" s="179"/>
    </row>
    <row r="34" spans="1:20" s="51" customFormat="1" ht="24">
      <c r="A34" s="187" t="s">
        <v>6</v>
      </c>
      <c r="B34" s="188"/>
      <c r="C34" s="158"/>
      <c r="D34" s="159"/>
      <c r="E34" s="159"/>
      <c r="F34" s="160"/>
      <c r="G34" s="191"/>
      <c r="H34" s="192"/>
      <c r="I34" s="191"/>
      <c r="J34" s="193"/>
      <c r="K34" s="154"/>
      <c r="L34" s="182"/>
      <c r="M34" s="183"/>
      <c r="N34" s="157">
        <f>職員用!AC7</f>
        <v>0</v>
      </c>
      <c r="O34" s="202"/>
      <c r="P34" s="202">
        <f>職員用!AE7</f>
        <v>0</v>
      </c>
      <c r="Q34" s="202"/>
      <c r="R34" s="179">
        <f>ROUNDDOWN(職員用!AJ7,0)</f>
        <v>0</v>
      </c>
      <c r="S34" s="179">
        <f>ROUNDDOWN(職員用!AO7,0)</f>
        <v>0</v>
      </c>
      <c r="T34" s="179"/>
    </row>
    <row r="35" spans="1:20" s="51" customFormat="1" ht="24">
      <c r="A35" s="189"/>
      <c r="B35" s="190"/>
      <c r="C35" s="161"/>
      <c r="D35" s="162"/>
      <c r="E35" s="162"/>
      <c r="F35" s="163"/>
      <c r="G35" s="156">
        <f>職員用!O7</f>
        <v>0</v>
      </c>
      <c r="H35" s="157"/>
      <c r="I35" s="156">
        <f>職員用!AA7</f>
        <v>0</v>
      </c>
      <c r="J35" s="201"/>
      <c r="K35" s="155"/>
      <c r="L35" s="184"/>
      <c r="M35" s="185"/>
      <c r="N35" s="157"/>
      <c r="O35" s="202"/>
      <c r="P35" s="202"/>
      <c r="Q35" s="202"/>
      <c r="R35" s="179"/>
      <c r="S35" s="179"/>
      <c r="T35" s="179"/>
    </row>
    <row r="36" spans="1:20" s="51" customFormat="1" ht="24">
      <c r="A36" s="187" t="s">
        <v>7</v>
      </c>
      <c r="B36" s="188"/>
      <c r="C36" s="158"/>
      <c r="D36" s="159"/>
      <c r="E36" s="159"/>
      <c r="F36" s="160"/>
      <c r="G36" s="191"/>
      <c r="H36" s="192"/>
      <c r="I36" s="191"/>
      <c r="J36" s="193"/>
      <c r="K36" s="154"/>
      <c r="L36" s="182"/>
      <c r="M36" s="183"/>
      <c r="N36" s="157">
        <f>職員用!AC8</f>
        <v>0</v>
      </c>
      <c r="O36" s="202"/>
      <c r="P36" s="202">
        <f>職員用!AE8</f>
        <v>0</v>
      </c>
      <c r="Q36" s="202"/>
      <c r="R36" s="179">
        <f>ROUNDDOWN(職員用!AJ8,0)</f>
        <v>0</v>
      </c>
      <c r="S36" s="179">
        <f>ROUNDDOWN(職員用!AO8,0)</f>
        <v>0</v>
      </c>
      <c r="T36" s="179"/>
    </row>
    <row r="37" spans="1:20" s="51" customFormat="1" ht="24">
      <c r="A37" s="189"/>
      <c r="B37" s="190"/>
      <c r="C37" s="161"/>
      <c r="D37" s="162"/>
      <c r="E37" s="162"/>
      <c r="F37" s="163"/>
      <c r="G37" s="156">
        <f>職員用!O8</f>
        <v>0</v>
      </c>
      <c r="H37" s="157"/>
      <c r="I37" s="156">
        <f>職員用!AA8</f>
        <v>0</v>
      </c>
      <c r="J37" s="201"/>
      <c r="K37" s="155"/>
      <c r="L37" s="184"/>
      <c r="M37" s="185"/>
      <c r="N37" s="157"/>
      <c r="O37" s="202"/>
      <c r="P37" s="202"/>
      <c r="Q37" s="202"/>
      <c r="R37" s="179"/>
      <c r="S37" s="179"/>
      <c r="T37" s="179"/>
    </row>
    <row r="38" spans="1:20" s="51" customFormat="1" ht="24">
      <c r="A38" s="187" t="s">
        <v>8</v>
      </c>
      <c r="B38" s="188"/>
      <c r="C38" s="158"/>
      <c r="D38" s="159"/>
      <c r="E38" s="159"/>
      <c r="F38" s="160"/>
      <c r="G38" s="191"/>
      <c r="H38" s="192"/>
      <c r="I38" s="191"/>
      <c r="J38" s="193"/>
      <c r="K38" s="154"/>
      <c r="L38" s="182"/>
      <c r="M38" s="183"/>
      <c r="N38" s="157">
        <f>職員用!AC9</f>
        <v>0</v>
      </c>
      <c r="O38" s="202"/>
      <c r="P38" s="202">
        <f>職員用!AE9</f>
        <v>0</v>
      </c>
      <c r="Q38" s="202"/>
      <c r="R38" s="179">
        <f>ROUNDDOWN(職員用!AJ9,0)</f>
        <v>0</v>
      </c>
      <c r="S38" s="179">
        <f>ROUNDDOWN(職員用!AO9,0)</f>
        <v>0</v>
      </c>
      <c r="T38" s="179"/>
    </row>
    <row r="39" spans="1:20" s="51" customFormat="1" ht="24">
      <c r="A39" s="189"/>
      <c r="B39" s="190"/>
      <c r="C39" s="161"/>
      <c r="D39" s="162"/>
      <c r="E39" s="162"/>
      <c r="F39" s="163"/>
      <c r="G39" s="156">
        <f>職員用!O9</f>
        <v>0</v>
      </c>
      <c r="H39" s="157"/>
      <c r="I39" s="156">
        <f>職員用!AA9</f>
        <v>0</v>
      </c>
      <c r="J39" s="201"/>
      <c r="K39" s="155"/>
      <c r="L39" s="184"/>
      <c r="M39" s="185"/>
      <c r="N39" s="157"/>
      <c r="O39" s="202"/>
      <c r="P39" s="202"/>
      <c r="Q39" s="202"/>
      <c r="R39" s="179"/>
      <c r="S39" s="179"/>
      <c r="T39" s="179"/>
    </row>
    <row r="40" spans="1:20" s="51" customFormat="1" ht="24">
      <c r="A40" s="187" t="s">
        <v>9</v>
      </c>
      <c r="B40" s="188"/>
      <c r="C40" s="158"/>
      <c r="D40" s="159"/>
      <c r="E40" s="159"/>
      <c r="F40" s="160"/>
      <c r="G40" s="191"/>
      <c r="H40" s="192"/>
      <c r="I40" s="191"/>
      <c r="J40" s="193"/>
      <c r="K40" s="154"/>
      <c r="L40" s="182"/>
      <c r="M40" s="183"/>
      <c r="N40" s="157">
        <f>職員用!AC10</f>
        <v>0</v>
      </c>
      <c r="O40" s="202"/>
      <c r="P40" s="202">
        <f>職員用!AE10</f>
        <v>0</v>
      </c>
      <c r="Q40" s="202"/>
      <c r="R40" s="179">
        <f>ROUNDDOWN(職員用!AJ10,0)</f>
        <v>0</v>
      </c>
      <c r="S40" s="179">
        <f>ROUNDDOWN(職員用!AO10,0)</f>
        <v>0</v>
      </c>
      <c r="T40" s="179"/>
    </row>
    <row r="41" spans="1:20" s="51" customFormat="1" ht="24">
      <c r="A41" s="189"/>
      <c r="B41" s="190"/>
      <c r="C41" s="161"/>
      <c r="D41" s="162"/>
      <c r="E41" s="162"/>
      <c r="F41" s="163"/>
      <c r="G41" s="156">
        <f>職員用!O10</f>
        <v>0</v>
      </c>
      <c r="H41" s="157"/>
      <c r="I41" s="156">
        <f>職員用!AA10</f>
        <v>0</v>
      </c>
      <c r="J41" s="201"/>
      <c r="K41" s="155"/>
      <c r="L41" s="184"/>
      <c r="M41" s="185"/>
      <c r="N41" s="157"/>
      <c r="O41" s="202"/>
      <c r="P41" s="202"/>
      <c r="Q41" s="202"/>
      <c r="R41" s="179"/>
      <c r="S41" s="179"/>
      <c r="T41" s="179"/>
    </row>
    <row r="42" spans="1:20" s="51" customFormat="1" ht="24">
      <c r="A42" s="187" t="s">
        <v>10</v>
      </c>
      <c r="B42" s="188"/>
      <c r="C42" s="158"/>
      <c r="D42" s="159"/>
      <c r="E42" s="159"/>
      <c r="F42" s="160"/>
      <c r="G42" s="191"/>
      <c r="H42" s="192"/>
      <c r="I42" s="191"/>
      <c r="J42" s="193"/>
      <c r="K42" s="154"/>
      <c r="L42" s="182"/>
      <c r="M42" s="183"/>
      <c r="N42" s="157">
        <f>職員用!AC11</f>
        <v>0</v>
      </c>
      <c r="O42" s="202"/>
      <c r="P42" s="202">
        <f>職員用!AE11</f>
        <v>0</v>
      </c>
      <c r="Q42" s="202"/>
      <c r="R42" s="179">
        <f>ROUNDDOWN(職員用!AJ11,0)</f>
        <v>0</v>
      </c>
      <c r="S42" s="179">
        <f>ROUNDDOWN(職員用!AO11,0)</f>
        <v>0</v>
      </c>
      <c r="T42" s="179"/>
    </row>
    <row r="43" spans="1:20" s="51" customFormat="1" ht="24">
      <c r="A43" s="189"/>
      <c r="B43" s="190"/>
      <c r="C43" s="161"/>
      <c r="D43" s="162"/>
      <c r="E43" s="162"/>
      <c r="F43" s="163"/>
      <c r="G43" s="156">
        <f>職員用!O11</f>
        <v>0</v>
      </c>
      <c r="H43" s="157"/>
      <c r="I43" s="156">
        <f>職員用!AA11</f>
        <v>0</v>
      </c>
      <c r="J43" s="201"/>
      <c r="K43" s="155"/>
      <c r="L43" s="184"/>
      <c r="M43" s="185"/>
      <c r="N43" s="157"/>
      <c r="O43" s="202"/>
      <c r="P43" s="202"/>
      <c r="Q43" s="202"/>
      <c r="R43" s="179"/>
      <c r="S43" s="179"/>
      <c r="T43" s="179"/>
    </row>
    <row r="44" spans="1:20" s="51" customFormat="1" ht="24">
      <c r="A44" s="187" t="s">
        <v>11</v>
      </c>
      <c r="B44" s="188"/>
      <c r="C44" s="158"/>
      <c r="D44" s="159"/>
      <c r="E44" s="159"/>
      <c r="F44" s="160"/>
      <c r="G44" s="191"/>
      <c r="H44" s="192"/>
      <c r="I44" s="191"/>
      <c r="J44" s="193"/>
      <c r="K44" s="154"/>
      <c r="L44" s="211"/>
      <c r="M44" s="212"/>
      <c r="N44" s="157">
        <f>職員用!AC12</f>
        <v>0</v>
      </c>
      <c r="O44" s="202"/>
      <c r="P44" s="202">
        <f>職員用!AE12</f>
        <v>0</v>
      </c>
      <c r="Q44" s="202"/>
      <c r="R44" s="179">
        <f>ROUNDDOWN(職員用!AJ12,0)</f>
        <v>0</v>
      </c>
      <c r="S44" s="179">
        <f>ROUNDDOWN(職員用!AO12,0)</f>
        <v>0</v>
      </c>
      <c r="T44" s="179"/>
    </row>
    <row r="45" spans="1:20" s="51" customFormat="1" ht="24.75" thickBot="1">
      <c r="A45" s="189"/>
      <c r="B45" s="190"/>
      <c r="C45" s="237"/>
      <c r="D45" s="238"/>
      <c r="E45" s="238"/>
      <c r="F45" s="239"/>
      <c r="G45" s="207">
        <f>職員用!O12</f>
        <v>0</v>
      </c>
      <c r="H45" s="208"/>
      <c r="I45" s="207">
        <f>職員用!AA12</f>
        <v>0</v>
      </c>
      <c r="J45" s="209"/>
      <c r="K45" s="210"/>
      <c r="L45" s="213"/>
      <c r="M45" s="214"/>
      <c r="N45" s="157"/>
      <c r="O45" s="202"/>
      <c r="P45" s="202"/>
      <c r="Q45" s="202"/>
      <c r="R45" s="179"/>
      <c r="S45" s="179"/>
      <c r="T45" s="179"/>
    </row>
    <row r="46" spans="1:20" s="49" customFormat="1" ht="17.25" customHeight="1">
      <c r="A46" s="16"/>
      <c r="B46" s="16"/>
      <c r="K46" s="50"/>
      <c r="P46" s="176"/>
      <c r="Q46" s="176"/>
    </row>
    <row r="47" spans="1:20" s="51" customFormat="1" ht="24">
      <c r="A47" s="45" t="s">
        <v>84</v>
      </c>
      <c r="B47" s="47"/>
    </row>
    <row r="48" spans="1:20" s="51" customFormat="1" ht="24">
      <c r="A48" s="46" t="s">
        <v>72</v>
      </c>
      <c r="B48" s="47"/>
    </row>
    <row r="49" spans="1:19" s="51" customFormat="1" ht="24">
      <c r="A49" s="46" t="s">
        <v>144</v>
      </c>
      <c r="B49" s="47"/>
    </row>
    <row r="50" spans="1:19" s="51" customFormat="1" ht="24">
      <c r="A50" s="46" t="s">
        <v>58</v>
      </c>
      <c r="B50" s="47"/>
    </row>
    <row r="51" spans="1:19" s="51" customFormat="1" ht="24">
      <c r="A51" s="46" t="s">
        <v>62</v>
      </c>
      <c r="B51" s="47"/>
    </row>
    <row r="52" spans="1:19" s="51" customFormat="1" ht="24">
      <c r="A52" s="46" t="s">
        <v>58</v>
      </c>
      <c r="B52" s="47"/>
    </row>
    <row r="53" spans="1:19" s="51" customFormat="1" ht="24">
      <c r="A53" s="46" t="s">
        <v>59</v>
      </c>
      <c r="B53" s="47"/>
    </row>
    <row r="54" spans="1:19" s="51" customFormat="1" ht="24">
      <c r="A54" s="46" t="s">
        <v>61</v>
      </c>
      <c r="B54" s="47"/>
    </row>
    <row r="55" spans="1:19" s="51" customFormat="1" ht="24">
      <c r="A55" s="46" t="s">
        <v>157</v>
      </c>
      <c r="B55" s="47"/>
    </row>
    <row r="56" spans="1:19" s="51" customFormat="1" ht="24">
      <c r="A56" s="47" t="s">
        <v>63</v>
      </c>
      <c r="B56" s="47"/>
    </row>
    <row r="57" spans="1:19" s="49" customFormat="1" ht="19.5" thickBot="1">
      <c r="A57" s="17"/>
      <c r="B57" s="17"/>
    </row>
    <row r="58" spans="1:19" s="49" customFormat="1" ht="24">
      <c r="A58" s="45" t="s">
        <v>12</v>
      </c>
      <c r="B58" s="48"/>
      <c r="E58" s="216" t="s">
        <v>136</v>
      </c>
      <c r="F58" s="217"/>
      <c r="G58" s="217"/>
      <c r="H58" s="217"/>
      <c r="I58" s="217"/>
      <c r="J58" s="218"/>
      <c r="K58" s="222">
        <f>SUM(R62:R65)</f>
        <v>0</v>
      </c>
      <c r="L58" s="223"/>
      <c r="M58" s="223"/>
      <c r="N58" s="223"/>
      <c r="O58" s="223"/>
      <c r="P58" s="223"/>
      <c r="Q58" s="223"/>
      <c r="R58" s="224"/>
    </row>
    <row r="59" spans="1:19" ht="20.25" customHeight="1" thickBot="1">
      <c r="A59"/>
      <c r="B59"/>
      <c r="D59" s="1"/>
      <c r="E59" s="219"/>
      <c r="F59" s="220"/>
      <c r="G59" s="220"/>
      <c r="H59" s="220"/>
      <c r="I59" s="220"/>
      <c r="J59" s="221"/>
      <c r="K59" s="225"/>
      <c r="L59" s="226"/>
      <c r="M59" s="226"/>
      <c r="N59" s="226"/>
      <c r="O59" s="226"/>
      <c r="P59" s="226"/>
      <c r="Q59" s="226"/>
      <c r="R59" s="227"/>
    </row>
    <row r="60" spans="1:19" s="53" customFormat="1" ht="24">
      <c r="A60" s="52"/>
      <c r="C60" s="53" t="s">
        <v>13</v>
      </c>
    </row>
    <row r="61" spans="1:19" s="53" customFormat="1" ht="24.75" thickBot="1">
      <c r="C61" s="150"/>
      <c r="D61" s="235"/>
      <c r="E61" s="151"/>
      <c r="F61" s="150" t="s">
        <v>17</v>
      </c>
      <c r="G61" s="151"/>
      <c r="H61" s="233" t="s">
        <v>18</v>
      </c>
      <c r="I61" s="233"/>
      <c r="J61" s="150" t="s">
        <v>19</v>
      </c>
      <c r="K61" s="151"/>
      <c r="L61" s="150" t="s">
        <v>70</v>
      </c>
      <c r="M61" s="151"/>
      <c r="N61" s="171" t="s">
        <v>23</v>
      </c>
      <c r="O61" s="171"/>
      <c r="P61" s="150" t="s">
        <v>71</v>
      </c>
      <c r="Q61" s="151"/>
      <c r="R61" s="171" t="s">
        <v>141</v>
      </c>
      <c r="S61" s="171"/>
    </row>
    <row r="62" spans="1:19" s="53" customFormat="1" ht="24.75" thickTop="1">
      <c r="C62" s="189" t="s">
        <v>14</v>
      </c>
      <c r="D62" s="236"/>
      <c r="E62" s="195"/>
      <c r="F62" s="152">
        <f>職員用!AG18</f>
        <v>0</v>
      </c>
      <c r="G62" s="153"/>
      <c r="H62" s="234">
        <f>職員用!AH18</f>
        <v>0</v>
      </c>
      <c r="I62" s="234"/>
      <c r="J62" s="152">
        <f>職員用!AI18</f>
        <v>0</v>
      </c>
      <c r="K62" s="153"/>
      <c r="L62" s="180">
        <f>職員用!AJ18</f>
        <v>0</v>
      </c>
      <c r="M62" s="181"/>
      <c r="N62" s="172">
        <f>職員用!AA31</f>
        <v>670000</v>
      </c>
      <c r="O62" s="172"/>
      <c r="P62" s="174">
        <f>職員用!AK18</f>
        <v>0</v>
      </c>
      <c r="Q62" s="175"/>
      <c r="R62" s="173">
        <f>職員用!AL18</f>
        <v>0</v>
      </c>
      <c r="S62" s="173"/>
    </row>
    <row r="63" spans="1:19" s="53" customFormat="1" ht="24">
      <c r="C63" s="164" t="s">
        <v>15</v>
      </c>
      <c r="D63" s="165"/>
      <c r="E63" s="166"/>
      <c r="F63" s="136">
        <f>職員用!AG19</f>
        <v>0</v>
      </c>
      <c r="G63" s="137"/>
      <c r="H63" s="138">
        <f>職員用!AH19</f>
        <v>0</v>
      </c>
      <c r="I63" s="138"/>
      <c r="J63" s="136">
        <f>職員用!AI19</f>
        <v>0</v>
      </c>
      <c r="K63" s="137"/>
      <c r="L63" s="139">
        <f>職員用!AJ19</f>
        <v>0</v>
      </c>
      <c r="M63" s="140"/>
      <c r="N63" s="141">
        <f>職員用!AA32</f>
        <v>260000</v>
      </c>
      <c r="O63" s="141"/>
      <c r="P63" s="142">
        <f>職員用!AK19</f>
        <v>0</v>
      </c>
      <c r="Q63" s="143"/>
      <c r="R63" s="144">
        <f>職員用!AL19</f>
        <v>0</v>
      </c>
      <c r="S63" s="144"/>
    </row>
    <row r="64" spans="1:19" s="53" customFormat="1" ht="24">
      <c r="C64" s="164" t="s">
        <v>16</v>
      </c>
      <c r="D64" s="165"/>
      <c r="E64" s="166"/>
      <c r="F64" s="136">
        <f>職員用!AG20</f>
        <v>0</v>
      </c>
      <c r="G64" s="137"/>
      <c r="H64" s="138">
        <f>職員用!AH20</f>
        <v>0</v>
      </c>
      <c r="I64" s="138"/>
      <c r="J64" s="136">
        <f>職員用!AI20</f>
        <v>0</v>
      </c>
      <c r="K64" s="137"/>
      <c r="L64" s="139">
        <f>職員用!AJ20</f>
        <v>0</v>
      </c>
      <c r="M64" s="140"/>
      <c r="N64" s="141">
        <f>職員用!AA33</f>
        <v>170000</v>
      </c>
      <c r="O64" s="141"/>
      <c r="P64" s="142">
        <f>職員用!AK20</f>
        <v>0</v>
      </c>
      <c r="Q64" s="143"/>
      <c r="R64" s="144">
        <f>職員用!AL20</f>
        <v>0</v>
      </c>
      <c r="S64" s="144"/>
    </row>
    <row r="65" spans="3:19" s="53" customFormat="1" ht="24">
      <c r="C65" s="133" t="s">
        <v>191</v>
      </c>
      <c r="D65" s="134"/>
      <c r="E65" s="135"/>
      <c r="F65" s="136">
        <f>職員用!AG21</f>
        <v>0</v>
      </c>
      <c r="G65" s="137"/>
      <c r="H65" s="138">
        <f>職員用!AH21</f>
        <v>0</v>
      </c>
      <c r="I65" s="138"/>
      <c r="J65" s="136">
        <f>職員用!AI21</f>
        <v>0</v>
      </c>
      <c r="K65" s="137"/>
      <c r="L65" s="139">
        <f>職員用!AJ21</f>
        <v>0</v>
      </c>
      <c r="M65" s="140"/>
      <c r="N65" s="141">
        <f>職員用!AA34</f>
        <v>30000</v>
      </c>
      <c r="O65" s="141"/>
      <c r="P65" s="142">
        <f>職員用!AK21</f>
        <v>0</v>
      </c>
      <c r="Q65" s="143"/>
      <c r="R65" s="144">
        <f>職員用!AL21</f>
        <v>0</v>
      </c>
      <c r="S65" s="144"/>
    </row>
    <row r="66" spans="3:19" ht="24" customHeight="1"/>
  </sheetData>
  <sheetProtection formatCells="0" formatColumns="0" formatRows="0" insertColumns="0" insertRows="0" insertHyperlinks="0" deleteColumns="0" deleteRows="0" selectLockedCells="1" sort="0" autoFilter="0" pivotTables="0" selectUnlockedCells="1"/>
  <mergeCells count="206">
    <mergeCell ref="C63:E63"/>
    <mergeCell ref="C64:E64"/>
    <mergeCell ref="F61:G61"/>
    <mergeCell ref="F62:G62"/>
    <mergeCell ref="F63:G63"/>
    <mergeCell ref="F64:G64"/>
    <mergeCell ref="H61:I61"/>
    <mergeCell ref="H62:I62"/>
    <mergeCell ref="C38:F39"/>
    <mergeCell ref="H63:I63"/>
    <mergeCell ref="H64:I64"/>
    <mergeCell ref="C61:E61"/>
    <mergeCell ref="C62:E62"/>
    <mergeCell ref="C44:F45"/>
    <mergeCell ref="G42:H42"/>
    <mergeCell ref="G44:H44"/>
    <mergeCell ref="I42:J42"/>
    <mergeCell ref="I44:J44"/>
    <mergeCell ref="C22:F23"/>
    <mergeCell ref="G31:H31"/>
    <mergeCell ref="I31:J31"/>
    <mergeCell ref="G33:H33"/>
    <mergeCell ref="I33:J33"/>
    <mergeCell ref="C30:F31"/>
    <mergeCell ref="C32:F33"/>
    <mergeCell ref="C34:F35"/>
    <mergeCell ref="C36:F37"/>
    <mergeCell ref="C24:F25"/>
    <mergeCell ref="C26:F27"/>
    <mergeCell ref="A1:T1"/>
    <mergeCell ref="E58:J59"/>
    <mergeCell ref="K58:R59"/>
    <mergeCell ref="N42:O43"/>
    <mergeCell ref="N44:O45"/>
    <mergeCell ref="P24:Q25"/>
    <mergeCell ref="P26:Q27"/>
    <mergeCell ref="P28:Q29"/>
    <mergeCell ref="P30:Q31"/>
    <mergeCell ref="P32:Q33"/>
    <mergeCell ref="P34:Q35"/>
    <mergeCell ref="P36:Q37"/>
    <mergeCell ref="P38:Q39"/>
    <mergeCell ref="P40:Q41"/>
    <mergeCell ref="P42:Q43"/>
    <mergeCell ref="P44:Q45"/>
    <mergeCell ref="N24:O25"/>
    <mergeCell ref="N26:O27"/>
    <mergeCell ref="N28:O29"/>
    <mergeCell ref="N30:O31"/>
    <mergeCell ref="L32:M33"/>
    <mergeCell ref="L34:M35"/>
    <mergeCell ref="L36:M37"/>
    <mergeCell ref="L38:M39"/>
    <mergeCell ref="A38:B39"/>
    <mergeCell ref="A40:B41"/>
    <mergeCell ref="K28:K29"/>
    <mergeCell ref="K30:K31"/>
    <mergeCell ref="K32:K33"/>
    <mergeCell ref="K34:K35"/>
    <mergeCell ref="G35:H35"/>
    <mergeCell ref="I35:J35"/>
    <mergeCell ref="G37:H37"/>
    <mergeCell ref="I37:J37"/>
    <mergeCell ref="G39:H39"/>
    <mergeCell ref="I39:J39"/>
    <mergeCell ref="G29:H29"/>
    <mergeCell ref="I29:J29"/>
    <mergeCell ref="C28:F29"/>
    <mergeCell ref="I41:J41"/>
    <mergeCell ref="A32:B33"/>
    <mergeCell ref="A34:B35"/>
    <mergeCell ref="A36:B37"/>
    <mergeCell ref="G40:H40"/>
    <mergeCell ref="I40:J40"/>
    <mergeCell ref="G41:H41"/>
    <mergeCell ref="A42:B43"/>
    <mergeCell ref="A44:B45"/>
    <mergeCell ref="R36:R37"/>
    <mergeCell ref="S36:S37"/>
    <mergeCell ref="R38:R39"/>
    <mergeCell ref="S38:S39"/>
    <mergeCell ref="R40:R41"/>
    <mergeCell ref="S40:S41"/>
    <mergeCell ref="R42:R43"/>
    <mergeCell ref="S42:S43"/>
    <mergeCell ref="R44:R45"/>
    <mergeCell ref="S44:S45"/>
    <mergeCell ref="G43:H43"/>
    <mergeCell ref="I43:J43"/>
    <mergeCell ref="G45:H45"/>
    <mergeCell ref="I45:J45"/>
    <mergeCell ref="K36:K37"/>
    <mergeCell ref="K38:K39"/>
    <mergeCell ref="K40:K41"/>
    <mergeCell ref="K42:K43"/>
    <mergeCell ref="K44:K45"/>
    <mergeCell ref="L40:M41"/>
    <mergeCell ref="L42:M43"/>
    <mergeCell ref="L44:M45"/>
    <mergeCell ref="R24:R25"/>
    <mergeCell ref="S24:S25"/>
    <mergeCell ref="A26:B27"/>
    <mergeCell ref="R26:R27"/>
    <mergeCell ref="S26:S27"/>
    <mergeCell ref="R28:R29"/>
    <mergeCell ref="S28:S29"/>
    <mergeCell ref="R30:R31"/>
    <mergeCell ref="S30:S31"/>
    <mergeCell ref="A28:B29"/>
    <mergeCell ref="A30:B31"/>
    <mergeCell ref="A24:B25"/>
    <mergeCell ref="G25:H25"/>
    <mergeCell ref="I25:J25"/>
    <mergeCell ref="K24:K25"/>
    <mergeCell ref="L30:M31"/>
    <mergeCell ref="R32:R33"/>
    <mergeCell ref="S32:S33"/>
    <mergeCell ref="R34:R35"/>
    <mergeCell ref="S34:S35"/>
    <mergeCell ref="N32:O33"/>
    <mergeCell ref="N34:O35"/>
    <mergeCell ref="N36:O37"/>
    <mergeCell ref="N38:O39"/>
    <mergeCell ref="N40:O41"/>
    <mergeCell ref="P22:Q23"/>
    <mergeCell ref="A22:B23"/>
    <mergeCell ref="G24:H24"/>
    <mergeCell ref="I24:J24"/>
    <mergeCell ref="K22:K23"/>
    <mergeCell ref="L22:M23"/>
    <mergeCell ref="N22:O23"/>
    <mergeCell ref="L24:M25"/>
    <mergeCell ref="C42:F43"/>
    <mergeCell ref="G26:H26"/>
    <mergeCell ref="G28:H28"/>
    <mergeCell ref="G30:H30"/>
    <mergeCell ref="G32:H32"/>
    <mergeCell ref="G34:H34"/>
    <mergeCell ref="I36:J36"/>
    <mergeCell ref="I38:J38"/>
    <mergeCell ref="I26:J26"/>
    <mergeCell ref="I28:J28"/>
    <mergeCell ref="I30:J30"/>
    <mergeCell ref="I32:J32"/>
    <mergeCell ref="I34:J34"/>
    <mergeCell ref="I27:J27"/>
    <mergeCell ref="G36:H36"/>
    <mergeCell ref="G38:H38"/>
    <mergeCell ref="M17:T17"/>
    <mergeCell ref="N61:O61"/>
    <mergeCell ref="N62:O62"/>
    <mergeCell ref="N63:O63"/>
    <mergeCell ref="N64:O64"/>
    <mergeCell ref="R61:S61"/>
    <mergeCell ref="R62:S62"/>
    <mergeCell ref="R63:S63"/>
    <mergeCell ref="R64:S64"/>
    <mergeCell ref="P61:Q61"/>
    <mergeCell ref="P62:Q62"/>
    <mergeCell ref="P63:Q63"/>
    <mergeCell ref="P64:Q64"/>
    <mergeCell ref="P46:Q46"/>
    <mergeCell ref="R22:R23"/>
    <mergeCell ref="S22:S23"/>
    <mergeCell ref="T22:T23"/>
    <mergeCell ref="T24:T45"/>
    <mergeCell ref="L61:M61"/>
    <mergeCell ref="L62:M62"/>
    <mergeCell ref="L63:M63"/>
    <mergeCell ref="L64:M64"/>
    <mergeCell ref="L26:M27"/>
    <mergeCell ref="L28:M29"/>
    <mergeCell ref="D15:G15"/>
    <mergeCell ref="H15:K15"/>
    <mergeCell ref="D16:E16"/>
    <mergeCell ref="F16:G16"/>
    <mergeCell ref="H16:I16"/>
    <mergeCell ref="J16:K16"/>
    <mergeCell ref="D17:E17"/>
    <mergeCell ref="F17:G17"/>
    <mergeCell ref="H17:I17"/>
    <mergeCell ref="J17:K17"/>
    <mergeCell ref="C65:E65"/>
    <mergeCell ref="F65:G65"/>
    <mergeCell ref="H65:I65"/>
    <mergeCell ref="J65:K65"/>
    <mergeCell ref="L65:M65"/>
    <mergeCell ref="N65:O65"/>
    <mergeCell ref="P65:Q65"/>
    <mergeCell ref="R65:S65"/>
    <mergeCell ref="M18:T18"/>
    <mergeCell ref="D19:E19"/>
    <mergeCell ref="F19:G19"/>
    <mergeCell ref="H19:I19"/>
    <mergeCell ref="J19:K19"/>
    <mergeCell ref="D18:E18"/>
    <mergeCell ref="F18:G18"/>
    <mergeCell ref="H18:I18"/>
    <mergeCell ref="J18:K18"/>
    <mergeCell ref="J61:K61"/>
    <mergeCell ref="J62:K62"/>
    <mergeCell ref="J63:K63"/>
    <mergeCell ref="J64:K64"/>
    <mergeCell ref="K26:K27"/>
    <mergeCell ref="G27:H27"/>
    <mergeCell ref="C40:F41"/>
  </mergeCells>
  <phoneticPr fontId="1"/>
  <printOptions horizontalCentered="1"/>
  <pageMargins left="0.70866141732283472" right="0.70866141732283472" top="0.55118110236220474" bottom="0.55118110236220474" header="0.31496062992125984" footer="0.31496062992125984"/>
  <pageSetup paperSize="9" scale="43"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5D826F1-3440-4700-891C-859EB9D2550F}">
          <x14:formula1>
            <xm:f>職員用!$A$2:$A$7</xm:f>
          </x14:formula1>
          <xm:sqref>C24:F25</xm:sqref>
        </x14:dataValidation>
        <x14:dataValidation type="list" allowBlank="1" showInputMessage="1" showErrorMessage="1" xr:uid="{98F5E839-CAD7-4C09-A454-8B4BD44902DD}">
          <x14:formula1>
            <xm:f>職員用!$B$4:$B$8</xm:f>
          </x14:formula1>
          <xm:sqref>C26:F45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41"/>
  <sheetViews>
    <sheetView topLeftCell="Z7" zoomScale="85" zoomScaleNormal="85" workbookViewId="0">
      <selection activeCell="AC21" sqref="AC21"/>
    </sheetView>
  </sheetViews>
  <sheetFormatPr defaultRowHeight="18.75"/>
  <cols>
    <col min="1" max="1" width="24.875" customWidth="1"/>
    <col min="2" max="2" width="25.125" customWidth="1"/>
    <col min="3" max="3" width="9.125" bestFit="1" customWidth="1"/>
    <col min="4" max="4" width="11" bestFit="1" customWidth="1"/>
    <col min="5" max="5" width="9" bestFit="1" customWidth="1"/>
    <col min="6" max="6" width="3.75" bestFit="1" customWidth="1"/>
    <col min="7" max="7" width="10.25" bestFit="1" customWidth="1"/>
    <col min="8" max="8" width="3.5" bestFit="1" customWidth="1"/>
    <col min="9" max="9" width="10.25" bestFit="1" customWidth="1"/>
    <col min="10" max="10" width="11.125" style="20" bestFit="1" customWidth="1"/>
    <col min="11" max="11" width="3.75" style="20" customWidth="1"/>
    <col min="12" max="12" width="5.25" style="20" bestFit="1" customWidth="1"/>
    <col min="13" max="13" width="3.375" style="26" customWidth="1"/>
    <col min="14" max="14" width="10.25" style="26" bestFit="1" customWidth="1"/>
    <col min="15" max="15" width="11.875" style="26" bestFit="1" customWidth="1"/>
    <col min="16" max="16" width="7.75" style="20" customWidth="1"/>
    <col min="17" max="18" width="3.75" style="20" customWidth="1"/>
    <col min="19" max="19" width="11.5" style="20" bestFit="1" customWidth="1"/>
    <col min="20" max="20" width="3.5" style="20" bestFit="1" customWidth="1"/>
    <col min="21" max="22" width="10.25" style="20" bestFit="1" customWidth="1"/>
    <col min="23" max="23" width="4.125" style="20" customWidth="1"/>
    <col min="24" max="24" width="5.25" style="20" bestFit="1" customWidth="1"/>
    <col min="25" max="25" width="3.375" style="26" bestFit="1" customWidth="1"/>
    <col min="26" max="26" width="11.5" style="26" bestFit="1" customWidth="1"/>
    <col min="27" max="27" width="11.875" style="20" bestFit="1" customWidth="1"/>
    <col min="28" max="28" width="14" style="20" bestFit="1" customWidth="1"/>
    <col min="29" max="29" width="13.5" style="20" bestFit="1" customWidth="1"/>
    <col min="30" max="30" width="11" style="20" bestFit="1" customWidth="1"/>
    <col min="31" max="31" width="11.5" style="20" bestFit="1" customWidth="1"/>
    <col min="32" max="33" width="11" style="20" bestFit="1" customWidth="1"/>
    <col min="34" max="34" width="10.5" style="20" bestFit="1" customWidth="1"/>
    <col min="35" max="36" width="10.5" style="20" customWidth="1"/>
    <col min="37" max="39" width="10.5" style="20" bestFit="1" customWidth="1"/>
    <col min="40" max="41" width="10.5" style="20" customWidth="1"/>
    <col min="42" max="45" width="10.5" bestFit="1" customWidth="1"/>
  </cols>
  <sheetData>
    <row r="1" spans="1:42" ht="56.25">
      <c r="A1" s="2" t="s">
        <v>20</v>
      </c>
      <c r="B1" s="2" t="s">
        <v>21</v>
      </c>
      <c r="D1" s="86" t="s">
        <v>186</v>
      </c>
      <c r="E1" s="87" t="s">
        <v>94</v>
      </c>
      <c r="F1" s="251" t="s">
        <v>95</v>
      </c>
      <c r="G1" s="252"/>
      <c r="H1" s="252"/>
      <c r="I1" s="253"/>
      <c r="J1" s="88" t="s">
        <v>96</v>
      </c>
      <c r="K1" s="242" t="s">
        <v>97</v>
      </c>
      <c r="L1" s="242"/>
      <c r="M1" s="243"/>
      <c r="N1" s="244"/>
      <c r="O1" s="89" t="s">
        <v>98</v>
      </c>
      <c r="P1" s="90" t="s">
        <v>99</v>
      </c>
      <c r="Q1" s="245" t="s">
        <v>100</v>
      </c>
      <c r="R1" s="246"/>
      <c r="S1" s="246"/>
      <c r="T1" s="246"/>
      <c r="U1" s="247"/>
      <c r="V1" s="91" t="s">
        <v>101</v>
      </c>
      <c r="W1" s="241" t="s">
        <v>102</v>
      </c>
      <c r="X1" s="242"/>
      <c r="Y1" s="243"/>
      <c r="Z1" s="244"/>
      <c r="AA1" s="89" t="s">
        <v>103</v>
      </c>
      <c r="AB1" s="92" t="s">
        <v>104</v>
      </c>
      <c r="AC1" s="93" t="s">
        <v>105</v>
      </c>
      <c r="AD1" s="92" t="s">
        <v>106</v>
      </c>
      <c r="AE1" s="93" t="s">
        <v>107</v>
      </c>
      <c r="AF1" s="92" t="s">
        <v>108</v>
      </c>
      <c r="AG1" s="92" t="s">
        <v>109</v>
      </c>
      <c r="AH1" s="92" t="s">
        <v>110</v>
      </c>
      <c r="AI1" s="124" t="s">
        <v>163</v>
      </c>
      <c r="AJ1" s="93" t="s">
        <v>164</v>
      </c>
      <c r="AK1" s="92" t="s">
        <v>165</v>
      </c>
      <c r="AL1" s="92" t="s">
        <v>166</v>
      </c>
      <c r="AM1" s="92" t="s">
        <v>167</v>
      </c>
      <c r="AN1" s="125" t="s">
        <v>168</v>
      </c>
      <c r="AO1" s="93" t="s">
        <v>169</v>
      </c>
    </row>
    <row r="2" spans="1:42" ht="18.75" customHeight="1">
      <c r="A2" t="s">
        <v>49</v>
      </c>
      <c r="C2" s="6" t="s">
        <v>1</v>
      </c>
      <c r="D2" s="19">
        <f>IF(試算シート!C24="7.加入あり 未就学児(7歳未満)",4,IF(試算シート!C24="6.加入あり 7歳以上18歳未満",3,IF(試算シート!C24="4.加入あり 40歳以上65歳未満",2,IF(COUNTIF(試算シート!C24,"*加入あり*"),1,0))))</f>
        <v>0</v>
      </c>
      <c r="E2" s="65" t="b">
        <f>IF(試算シート!G24&gt;=$G$7,6,IF(試算シート!G24&gt;=$G$6,5,IF(試算シート!G24&gt;=$G$5,4,IF(試算シート!G24&gt;=$G$4,3,IF(試算シート!G24&gt;=$G$3,2,IF(試算シート!G24&gt;$G$2,1))))))</f>
        <v>0</v>
      </c>
      <c r="F2" s="105">
        <v>1</v>
      </c>
      <c r="G2" s="106">
        <v>0</v>
      </c>
      <c r="H2" s="107" t="s">
        <v>30</v>
      </c>
      <c r="I2" s="108">
        <v>650999</v>
      </c>
      <c r="J2" s="18">
        <f>IF(OR($E$2=3,$E$2=4),ROUNDDOWN(試算シート!G24/4000,0)*4000,試算シート!G24)</f>
        <v>0</v>
      </c>
      <c r="K2" s="113"/>
      <c r="L2" s="114"/>
      <c r="M2" s="115"/>
      <c r="N2" s="116">
        <v>0</v>
      </c>
      <c r="O2" s="74">
        <f>IF($E$2=1,$N$2,IF($E$2=2,$J$2-$N$3,IF($E$2=3,$J$2*$L$4-$N$4,IF($E$2=4,$J$2*$L$5-$N$5,IF($E$2=5,$J$2*$L$6-$N$6,IF($E$2=6,$J$2-$N$7,0))))))</f>
        <v>0</v>
      </c>
      <c r="P2" s="65" t="str">
        <f>IF(試算シート!I24&gt;=$S$8,7,IF(試算シート!I24&gt;=$S$7,6,IF(試算シート!I24&gt;=$S$6,5,IF(AND(試算シート!K24&gt;=$Q$4,試算シート!I24&gt;=$S$5),4,IF(AND(試算シート!K24&gt;=$Q$4,試算シート!I24&gt;$S$4),3,IF(AND(試算シート!K24&lt;$Q$4,試算シート!K24&gt;=$Q$2,試算シート!I24&gt;=$S$3),2,IF(AND(試算シート!K24&lt;$Q$4,試算シート!K24&gt;=$Q$2,試算シート!I24&gt;$S$2),1,"ERROR")))))))</f>
        <v>ERROR</v>
      </c>
      <c r="Q2" s="67">
        <v>60</v>
      </c>
      <c r="R2" s="19">
        <v>1</v>
      </c>
      <c r="S2" s="18">
        <v>0</v>
      </c>
      <c r="T2" s="63" t="s">
        <v>30</v>
      </c>
      <c r="U2" s="68">
        <v>1299999</v>
      </c>
      <c r="V2" s="66">
        <f>試算シート!I24</f>
        <v>0</v>
      </c>
      <c r="W2" s="78"/>
      <c r="X2" s="11"/>
      <c r="Y2" s="10" t="s">
        <v>32</v>
      </c>
      <c r="Z2" s="75">
        <v>600000</v>
      </c>
      <c r="AA2" s="74">
        <f>MAX(IF($V$2=0,0,IF($P$2=1,$V$2-$Z$2,IF($P$2=2,$V$2*$X$3-$Z$3,IF($P$2=3,$V$2-$Z$4,IF($P$2=4,$V$2*$X$5-$Z$5,IF($P$2=5,$V$2*$X$6-$Z$6,IF($P$2=6,$V$2*$X$7-$Z$7,IF($P$2=7,$V$2-$Z$8,0)))))))),)</f>
        <v>0</v>
      </c>
      <c r="AB2" s="18">
        <f>試算シート!L24</f>
        <v>0</v>
      </c>
      <c r="AC2" s="37">
        <f>$O$2+$AA$2+$AB$2</f>
        <v>0</v>
      </c>
      <c r="AD2" s="18">
        <f>IF($AC$2&gt;$AB$27,$AC$28,IF($AC$2&gt;$AB$26,$AC$27,IF($AC$2&gt;$AB$25,$AC$26,$AC$25)))</f>
        <v>430000</v>
      </c>
      <c r="AE2" s="37">
        <f>IF($D$2&gt;0,MAX($AC$2-$AD$2,0),0)</f>
        <v>0</v>
      </c>
      <c r="AF2" s="18">
        <f>$AE$2*$AA$18</f>
        <v>0</v>
      </c>
      <c r="AG2" s="18">
        <f>$AE$2*$AA$19</f>
        <v>0</v>
      </c>
      <c r="AH2" s="18">
        <f>IF($D$2=2,$AE$2*$AA$20,0)</f>
        <v>0</v>
      </c>
      <c r="AI2" s="127">
        <f>$AE$2*$AA$21</f>
        <v>0</v>
      </c>
      <c r="AJ2" s="37">
        <f>$AF$2+$AG$2+$AH$2+$AI$2</f>
        <v>0</v>
      </c>
      <c r="AK2" s="18">
        <f>IF(OR($D$2=1,$D$2=2,$D$2=3),$AB$18,IF($D$2=4,$AC$18,0))</f>
        <v>0</v>
      </c>
      <c r="AL2" s="18">
        <f>IF(OR($D$2=1,$D$2=2,$D$2=3),$AB$19,IF($D$2=4,$AC$19,0))</f>
        <v>0</v>
      </c>
      <c r="AM2" s="18">
        <f>IF($D$2=2,$AB$20,0)</f>
        <v>0</v>
      </c>
      <c r="AN2" s="127">
        <f>IF(OR($D$2=1,$D$2=2),$AB$21,0)</f>
        <v>0</v>
      </c>
      <c r="AO2" s="37">
        <f>$AK$2+$AL$2+$AM$2+$AN$2</f>
        <v>0</v>
      </c>
    </row>
    <row r="3" spans="1:42">
      <c r="A3" t="s">
        <v>50</v>
      </c>
      <c r="C3" s="6" t="s">
        <v>2</v>
      </c>
      <c r="D3" s="19">
        <f>IF(試算シート!C26="7.加入あり 未就学児(7歳未満)",4,IF(試算シート!C26="6.加入あり 7歳以上18歳未満",3,IF(試算シート!C26="4.加入あり 40歳以上65歳未満",2,IF(COUNTIF(試算シート!C26,"*加入あり*"),1,0))))</f>
        <v>0</v>
      </c>
      <c r="E3" s="65" t="b">
        <f>IF(試算シート!G26&gt;=$G$7,6,IF(試算シート!G26&gt;=$G$6,5,IF(試算シート!G26&gt;=$G$5,4,IF(試算シート!G26&gt;=$G$4,3,IF(試算シート!G26&gt;=$G$3,2,IF(試算シート!G26&gt;$G$2,1))))))</f>
        <v>0</v>
      </c>
      <c r="F3" s="105">
        <v>2</v>
      </c>
      <c r="G3" s="106">
        <v>651000</v>
      </c>
      <c r="H3" s="107" t="s">
        <v>30</v>
      </c>
      <c r="I3" s="108">
        <v>1900000</v>
      </c>
      <c r="J3" s="18">
        <f>IF(OR($E$3=3,$E$3=4),ROUNDDOWN(試算シート!G26/4000,0)*4000,試算シート!G26)</f>
        <v>0</v>
      </c>
      <c r="K3" s="113"/>
      <c r="L3" s="114"/>
      <c r="M3" s="114" t="s">
        <v>32</v>
      </c>
      <c r="N3" s="116">
        <v>650000</v>
      </c>
      <c r="O3" s="74">
        <f>IF($E$3=1,$N$2,IF($E$3=2,$J$3-$N$3,IF($E$3=3,$J$3*$L$4-$N$4,IF($E$3=4,$J$3*$L$5-$N$5,IF($E$3=5,$J$3*$L$6-$N$6,IF($E$3=6,$J$3-$N$7,0))))))</f>
        <v>0</v>
      </c>
      <c r="P3" s="65" t="str">
        <f>IF(試算シート!I26&gt;=$S$8,7,IF(試算シート!I26&gt;=$S$7,6,IF(試算シート!I26&gt;=$S$6,5,IF(AND(試算シート!K26&gt;=$Q$4,試算シート!I26&gt;=$S$5),4,IF(AND(試算シート!K26&gt;=$Q$4,試算シート!I26&gt;$S$4),3,IF(AND(試算シート!K26&lt;$Q$4,試算シート!K26&gt;=$Q$2,試算シート!I26&gt;=$S$3),2,IF(AND(試算シート!K26&lt;$Q$4,試算シート!K26&gt;=$Q$2,試算シート!I26&gt;$S$2),1,"ERROR")))))))</f>
        <v>ERROR</v>
      </c>
      <c r="Q3" s="69" t="s">
        <v>57</v>
      </c>
      <c r="R3" s="19">
        <v>2</v>
      </c>
      <c r="S3" s="18">
        <v>1300000</v>
      </c>
      <c r="T3" s="63" t="s">
        <v>30</v>
      </c>
      <c r="U3" s="68">
        <v>4099999</v>
      </c>
      <c r="V3" s="66">
        <f>試算シート!I26</f>
        <v>0</v>
      </c>
      <c r="W3" s="79" t="s">
        <v>31</v>
      </c>
      <c r="X3" s="11">
        <v>0.75</v>
      </c>
      <c r="Y3" s="10" t="s">
        <v>32</v>
      </c>
      <c r="Z3" s="75">
        <v>275000</v>
      </c>
      <c r="AA3" s="74">
        <f>MAX(IF($V$3=0,0,IF($P$3=1,$V$3-$Z$2,IF($P$3=2,$V$3*$X$3-$Z$3,IF($P$3=3,$V$3-$Z$4,IF($P$3=4,$V$3*$X$5-$Z$5,IF($P$3=5,$V$3*$X$6-$Z$6,IF($P$3=6,$V$3*$X$7-$Z$7,IF($P$3=7,$V$3-$Z$8,0)))))))),)</f>
        <v>0</v>
      </c>
      <c r="AB3" s="18">
        <f>試算シート!L26</f>
        <v>0</v>
      </c>
      <c r="AC3" s="37">
        <f>$O$3+$AA$3+$AB$3</f>
        <v>0</v>
      </c>
      <c r="AD3" s="18">
        <f>IF($AC$3&gt;$AB$27,$AC$28,IF($AC$3&gt;$AB$26,$AC$27,IF($AC$3&gt;$AB$25,$AC$26,$AC$25)))</f>
        <v>430000</v>
      </c>
      <c r="AE3" s="37">
        <f>IF($D$3&gt;0,MAX($AC$3-$AD$3,0),0)</f>
        <v>0</v>
      </c>
      <c r="AF3" s="23">
        <f>$AE$3*$AA$18</f>
        <v>0</v>
      </c>
      <c r="AG3" s="23">
        <f>$AE$3*$AA$19</f>
        <v>0</v>
      </c>
      <c r="AH3" s="23">
        <f>IF($D$3=2,$AE$3*$AA$20,0)</f>
        <v>0</v>
      </c>
      <c r="AI3" s="128">
        <f>$AE$3*$AA$21</f>
        <v>0</v>
      </c>
      <c r="AJ3" s="38">
        <f>$AF$3+$AG$3+$AH$3+$AI$3</f>
        <v>0</v>
      </c>
      <c r="AK3" s="23">
        <f>IF(OR($D$3=1,$D$3=2,$D$3=3),$AB$18,IF($D$3=4,$AC$18,0))</f>
        <v>0</v>
      </c>
      <c r="AL3" s="23">
        <f>IF(OR($D$3=1,$D$3=2,$D$3=3),$AB$19,IF($D$3=4,$AC$19,0))</f>
        <v>0</v>
      </c>
      <c r="AM3" s="24">
        <f>IF($D$3=2,$AB$20,0)</f>
        <v>0</v>
      </c>
      <c r="AN3" s="127">
        <f>IF(OR($D$3=1,$D$3=2),$AB$21,0)</f>
        <v>0</v>
      </c>
      <c r="AO3" s="38">
        <f>$AK$3+$AL$3+$AM$3+$AN$3</f>
        <v>0</v>
      </c>
    </row>
    <row r="4" spans="1:42" ht="18.75" customHeight="1">
      <c r="A4" t="s">
        <v>51</v>
      </c>
      <c r="B4" t="s">
        <v>51</v>
      </c>
      <c r="C4" s="6" t="s">
        <v>3</v>
      </c>
      <c r="D4" s="19">
        <f>IF(試算シート!C28="7.加入あり 未就学児(7歳未満)",4,IF(試算シート!C28="6.加入あり 7歳以上18歳未満",3,IF(試算シート!C28="4.加入あり 40歳以上65歳未満",2,IF(COUNTIF(試算シート!C28,"*加入あり*"),1,0))))</f>
        <v>0</v>
      </c>
      <c r="E4" s="65" t="b">
        <f>IF(試算シート!G28&gt;=$G$7,6,IF(試算シート!G28&gt;=$G$6,5,IF(試算シート!G28&gt;=$G$5,4,IF(試算シート!G28&gt;=$G$4,3,IF(試算シート!G28&gt;=$G$3,2,IF(試算シート!G28&gt;$G$2,1))))))</f>
        <v>0</v>
      </c>
      <c r="F4" s="105">
        <v>3</v>
      </c>
      <c r="G4" s="106">
        <v>1900001</v>
      </c>
      <c r="H4" s="107" t="s">
        <v>30</v>
      </c>
      <c r="I4" s="108">
        <v>3599999</v>
      </c>
      <c r="J4" s="18">
        <f>IF(OR($E$4=3,$E$4=4),ROUNDDOWN(試算シート!G28/4000,0)*4000,試算シート!G28)</f>
        <v>0</v>
      </c>
      <c r="K4" s="113" t="s">
        <v>153</v>
      </c>
      <c r="L4" s="117">
        <v>0.7</v>
      </c>
      <c r="M4" s="114" t="s">
        <v>154</v>
      </c>
      <c r="N4" s="116">
        <v>80000</v>
      </c>
      <c r="O4" s="74">
        <f>IF($E$4=1,$N$2,IF($E$4=2,$J$4-$N$3,IF($E$4=3,$J$4*$L$4-$N$4,IF($E$4=4,$J$4*$L$5-$N$5,IF($E$4=5,$J$4*$L$6-$N$6,IF($E$4=6,$J$4-$N$7,0))))))</f>
        <v>0</v>
      </c>
      <c r="P4" s="65" t="str">
        <f>IF(試算シート!I28&gt;=$S$8,7,IF(試算シート!I28&gt;=$S$7,6,IF(試算シート!I28&gt;=$S$6,5,IF(AND(試算シート!K28&gt;=$Q$4,試算シート!I28&gt;=$S$5),4,IF(AND(試算シート!K28&gt;=$Q$4,試算シート!I28&gt;$S$4),3,IF(AND(試算シート!K28&lt;$Q$4,試算シート!K28&gt;=$Q$2,試算シート!I28&gt;=$S$3),2,IF(AND(試算シート!K28&lt;$Q$4,試算シート!K28&gt;=$Q$2,試算シート!I28&gt;$S$2),1,"ERROR")))))))</f>
        <v>ERROR</v>
      </c>
      <c r="Q4" s="67">
        <v>65</v>
      </c>
      <c r="R4" s="19">
        <v>3</v>
      </c>
      <c r="S4" s="18">
        <v>0</v>
      </c>
      <c r="T4" s="63" t="s">
        <v>30</v>
      </c>
      <c r="U4" s="68">
        <v>3299999</v>
      </c>
      <c r="V4" s="66">
        <f>試算シート!I28</f>
        <v>0</v>
      </c>
      <c r="W4" s="78"/>
      <c r="X4" s="11"/>
      <c r="Y4" s="10" t="s">
        <v>32</v>
      </c>
      <c r="Z4" s="75">
        <v>1100000</v>
      </c>
      <c r="AA4" s="74">
        <f>MAX(IF($V$4=0,0,IF($P$4=1,$V$4-$Z$2,IF($P$4=2,$V$4*$X$3-$Z$3,IF($P$4=3,$V$4-$Z$4,IF($P$4=4,$V$4*$X$5-$Z$5,IF($P$4=5,$V$4*$X$6-$Z$6,IF($P$4=6,$V$4*$X$7-$Z$7,IF($P$4=7,$V$4-$Z$8,0)))))))),)</f>
        <v>0</v>
      </c>
      <c r="AB4" s="18">
        <f>試算シート!L28</f>
        <v>0</v>
      </c>
      <c r="AC4" s="37">
        <f>$O$4+$AA$4+$AB$4</f>
        <v>0</v>
      </c>
      <c r="AD4" s="18">
        <f>IF($AC$4&gt;$AB$27,$AC$28,IF($AC$4&gt;$AB$26,$AC$27,IF($AC$4&gt;$AB$25,$AC$26,$AC$25)))</f>
        <v>430000</v>
      </c>
      <c r="AE4" s="37">
        <f>IF($D$4&gt;0,MAX($AC$4-$AD$4,0),0)</f>
        <v>0</v>
      </c>
      <c r="AF4" s="23">
        <f>$AE$4*$AA$18</f>
        <v>0</v>
      </c>
      <c r="AG4" s="23">
        <f>$AE$4*$AA$19</f>
        <v>0</v>
      </c>
      <c r="AH4" s="23">
        <f>IF($D$4=2,$AE$4*$AA$20,0)</f>
        <v>0</v>
      </c>
      <c r="AI4" s="128">
        <f>$AE$4*$AA$21</f>
        <v>0</v>
      </c>
      <c r="AJ4" s="38">
        <f>$AF$4+$AG$4+$AH$4+$AI$4</f>
        <v>0</v>
      </c>
      <c r="AK4" s="23">
        <f>IF(OR($D$4=1,$D$4=2,$D$4=3),$AB$18,IF($D$4=4,$AC$18,0))</f>
        <v>0</v>
      </c>
      <c r="AL4" s="23">
        <f>IF(OR($D$4=1,$D$4=2,$D$4=3),$AB$19,IF($D$4=4,$AC$19,0))</f>
        <v>0</v>
      </c>
      <c r="AM4" s="24">
        <f>IF($D$4=2,$AB$20,0)</f>
        <v>0</v>
      </c>
      <c r="AN4" s="127">
        <f>IF(OR($D$4=1,$D$4=2),$AB$21,0)</f>
        <v>0</v>
      </c>
      <c r="AO4" s="38">
        <f>$AK$4+$AL$4+$AM$4+$AN$4</f>
        <v>0</v>
      </c>
    </row>
    <row r="5" spans="1:42">
      <c r="A5" t="s">
        <v>52</v>
      </c>
      <c r="B5" t="s">
        <v>52</v>
      </c>
      <c r="C5" s="6" t="s">
        <v>4</v>
      </c>
      <c r="D5" s="19">
        <f>IF(試算シート!C30="7.加入あり 未就学児(7歳未満)",4,IF(試算シート!C30="6.加入あり 7歳以上18歳未満",3,IF(試算シート!C30="4.加入あり 40歳以上65歳未満",2,IF(COUNTIF(試算シート!C30,"*加入あり*"),1,0))))</f>
        <v>0</v>
      </c>
      <c r="E5" s="65" t="b">
        <f>IF(試算シート!G30&gt;=$G$7,6,IF(試算シート!G30&gt;=$G$6,5,IF(試算シート!G30&gt;=$G$5,4,IF(試算シート!G30&gt;=$G$4,3,IF(試算シート!G30&gt;=$G$3,2,IF(試算シート!G30&gt;$G$2,1))))))</f>
        <v>0</v>
      </c>
      <c r="F5" s="105">
        <v>4</v>
      </c>
      <c r="G5" s="106">
        <v>3600000</v>
      </c>
      <c r="H5" s="107" t="s">
        <v>30</v>
      </c>
      <c r="I5" s="108">
        <v>6599999</v>
      </c>
      <c r="J5" s="18">
        <f>IF(OR($E$5=3,$E$5=4),ROUNDDOWN(試算シート!G30/4000,0)*4000,試算シート!G30)</f>
        <v>0</v>
      </c>
      <c r="K5" s="113" t="s">
        <v>153</v>
      </c>
      <c r="L5" s="117">
        <v>0.8</v>
      </c>
      <c r="M5" s="114" t="s">
        <v>154</v>
      </c>
      <c r="N5" s="116">
        <v>440000</v>
      </c>
      <c r="O5" s="74">
        <f>IF($E$5=1,$N$2,IF($E$5=2,$J$5-$N$3,IF($E$5=3,$J$5*$L$4-$N$4,IF($E$5=4,$J$5*$L$5-$N$5,IF($E$5=5,$J$5*$L$6-$N$6,IF($E$5=6,$J$5-$N$7,0))))))</f>
        <v>0</v>
      </c>
      <c r="P5" s="65" t="str">
        <f>IF(試算シート!I30&gt;=$S$8,7,IF(試算シート!I30&gt;=$S$7,6,IF(試算シート!I30&gt;=$S$6,5,IF(AND(試算シート!K30&gt;=$Q$4,試算シート!I30&gt;=$S$5),4,IF(AND(試算シート!K30&gt;=$Q$4,試算シート!I30&gt;$S$4),3,IF(AND(試算シート!K30&lt;$Q$4,試算シート!K30&gt;=$Q$2,試算シート!I30&gt;=$S$3),2,IF(AND(試算シート!K30&lt;$Q$4,試算シート!K30&gt;=$Q$2,試算シート!I30&gt;$S$2),1,"ERROR")))))))</f>
        <v>ERROR</v>
      </c>
      <c r="Q5" s="69" t="s">
        <v>54</v>
      </c>
      <c r="R5" s="19">
        <v>4</v>
      </c>
      <c r="S5" s="18">
        <v>3300000</v>
      </c>
      <c r="T5" s="63" t="s">
        <v>30</v>
      </c>
      <c r="U5" s="68">
        <v>4099999</v>
      </c>
      <c r="V5" s="66">
        <f>試算シート!I30</f>
        <v>0</v>
      </c>
      <c r="W5" s="79" t="s">
        <v>31</v>
      </c>
      <c r="X5" s="11">
        <v>0.75</v>
      </c>
      <c r="Y5" s="10" t="s">
        <v>32</v>
      </c>
      <c r="Z5" s="75">
        <v>275000</v>
      </c>
      <c r="AA5" s="74">
        <f>MAX(IF($V$5=0,0,IF($P$5=1,$V$5-$Z$2,IF($P$5=2,$V$5*$X$3-$Z$3,IF($P$5=3,$V$5-$Z$4,IF($P$5=4,$V$5*$X$5-$Z$5,IF($P$5=5,$V$5*$X$6-$Z$6,IF($P$5=6,$V$5*$X$7-$Z$7,IF($P$5=7,$V$5-$Z$8,0)))))))),)</f>
        <v>0</v>
      </c>
      <c r="AB5" s="18">
        <f>試算シート!L30</f>
        <v>0</v>
      </c>
      <c r="AC5" s="37">
        <f>$O$5+$AA$5+$AB$5</f>
        <v>0</v>
      </c>
      <c r="AD5" s="18">
        <f>IF($AC$5&gt;$AB$27,$AC$28,IF($AC$5&gt;$AB$26,$AC$27,IF($AC$5&gt;$AB$25,$AC$26,$AC$25)))</f>
        <v>430000</v>
      </c>
      <c r="AE5" s="37">
        <f>IF($D$5&gt;0,MAX($AC$5-$AD$5,0),0)</f>
        <v>0</v>
      </c>
      <c r="AF5" s="23">
        <f>$AE$5*$AA$18</f>
        <v>0</v>
      </c>
      <c r="AG5" s="23">
        <f>$AE$5*$AA$19</f>
        <v>0</v>
      </c>
      <c r="AH5" s="23">
        <f>IF($D$5=2,$AE$5*$AA$20,0)</f>
        <v>0</v>
      </c>
      <c r="AI5" s="128">
        <f>$AE$5*$AA$21</f>
        <v>0</v>
      </c>
      <c r="AJ5" s="38">
        <f>$AF$5+$AG$5+$AH$5+$AI$5</f>
        <v>0</v>
      </c>
      <c r="AK5" s="23">
        <f>IF(OR($D$5=1,$D$5=2,$D$5=3),$AB$18,IF($D$5=4,$AC$18,0))</f>
        <v>0</v>
      </c>
      <c r="AL5" s="23">
        <f>IF(OR($D$5=1,$D$5=2,$D$5=3),$AB$19,IF($D$5=4,$AC$19,0))</f>
        <v>0</v>
      </c>
      <c r="AM5" s="24">
        <f>IF($D$5=2,$AB$20,0)</f>
        <v>0</v>
      </c>
      <c r="AN5" s="127">
        <f>IF(OR($D$5=1,$D$5=2),$AB$21,0)</f>
        <v>0</v>
      </c>
      <c r="AO5" s="38">
        <f>$AK$5+$AL$5+$AM$5+$AN$5</f>
        <v>0</v>
      </c>
    </row>
    <row r="6" spans="1:42">
      <c r="A6" t="s">
        <v>189</v>
      </c>
      <c r="B6" t="s">
        <v>189</v>
      </c>
      <c r="C6" s="6" t="s">
        <v>5</v>
      </c>
      <c r="D6" s="19">
        <f>IF(試算シート!C32="7.加入あり 未就学児(7歳未満)",4,IF(試算シート!C32="6.加入あり 7歳以上18歳未満",3,IF(試算シート!C32="4.加入あり 40歳以上65歳未満",2,IF(COUNTIF(試算シート!C32,"*加入あり*"),1,0))))</f>
        <v>0</v>
      </c>
      <c r="E6" s="65" t="b">
        <f>IF(試算シート!G32&gt;=$G$7,6,IF(試算シート!G32&gt;=$G$6,5,IF(試算シート!G32&gt;=$G$5,4,IF(試算シート!G32&gt;=$G$4,3,IF(試算シート!G32&gt;=$G$3,2,IF(試算シート!G32&gt;$G$2,1))))))</f>
        <v>0</v>
      </c>
      <c r="F6" s="105">
        <v>5</v>
      </c>
      <c r="G6" s="106">
        <v>6600000</v>
      </c>
      <c r="H6" s="107" t="s">
        <v>30</v>
      </c>
      <c r="I6" s="108">
        <v>8499999</v>
      </c>
      <c r="J6" s="18">
        <f>IF(OR($E$6=3,$E$6=4),ROUNDDOWN(試算シート!G32/4000,0)*4000,試算シート!G32)</f>
        <v>0</v>
      </c>
      <c r="K6" s="113" t="s">
        <v>153</v>
      </c>
      <c r="L6" s="117">
        <v>0.9</v>
      </c>
      <c r="M6" s="114" t="s">
        <v>154</v>
      </c>
      <c r="N6" s="116">
        <v>1100000</v>
      </c>
      <c r="O6" s="74">
        <f>IF($E$6=1,$N$2,IF($E$6=2,$J$6-$N$3,IF($E$6=3,$J$6*$L$4-$N$4,IF($E$6=4,$J$6*$L$5-$N$5,IF($E$6=5,$J$6*$L$6-$N$6,IF($E$6=6,$J$6-$N$7,0))))))</f>
        <v>0</v>
      </c>
      <c r="P6" s="65" t="str">
        <f>IF(試算シート!I32&gt;=$S$8,7,IF(試算シート!I32&gt;=$S$7,6,IF(試算シート!I32&gt;=$S$6,5,IF(AND(試算シート!K32&gt;=$Q$4,試算シート!I32&gt;=$S$5),4,IF(AND(試算シート!K32&gt;=$Q$4,試算シート!I32&gt;$S$4),3,IF(AND(試算シート!K32&lt;$Q$4,試算シート!K32&gt;=$Q$2,試算シート!I32&gt;=$S$3),2,IF(AND(試算シート!K32&lt;$Q$4,試算シート!K32&gt;=$Q$2,試算シート!I32&gt;$S$2),1,"ERROR")))))))</f>
        <v>ERROR</v>
      </c>
      <c r="Q6" s="248" t="s">
        <v>53</v>
      </c>
      <c r="R6" s="19">
        <v>5</v>
      </c>
      <c r="S6" s="18">
        <v>4100000</v>
      </c>
      <c r="T6" s="63" t="s">
        <v>30</v>
      </c>
      <c r="U6" s="68">
        <v>7699999</v>
      </c>
      <c r="V6" s="66">
        <f>試算シート!I32</f>
        <v>0</v>
      </c>
      <c r="W6" s="79" t="s">
        <v>31</v>
      </c>
      <c r="X6" s="11">
        <v>0.85</v>
      </c>
      <c r="Y6" s="10" t="s">
        <v>32</v>
      </c>
      <c r="Z6" s="75">
        <v>685000</v>
      </c>
      <c r="AA6" s="74">
        <f>MAX(IF($V$6=0,0,IF($P$6=1,$V$6-$Z$2,IF($P$6=2,$V$6*$X$3-$Z$3,IF($P$6=3,$V$6-$Z$4,IF($P$6=4,$V$6*$X$5-$Z$5,IF($P$6=5,$V$6*$X$6-$Z$6,IF($P$6=6,$V$6*$X$7-$Z$7,IF($P$6=7,$V$6-$Z$8,0)))))))),)</f>
        <v>0</v>
      </c>
      <c r="AB6" s="18">
        <f>試算シート!L32</f>
        <v>0</v>
      </c>
      <c r="AC6" s="37">
        <f>$O$6+$AA$6+$AB$6</f>
        <v>0</v>
      </c>
      <c r="AD6" s="18">
        <f>IF($AC$6&gt;$AB$27,$AC$28,IF($AC$6&gt;$AB$26,$AC$27,IF($AC$6&gt;$AB$25,$AC$26,$AC$25)))</f>
        <v>430000</v>
      </c>
      <c r="AE6" s="37">
        <f>IF($D$6&gt;0,MAX($AC$6-$AD$6,0),0)</f>
        <v>0</v>
      </c>
      <c r="AF6" s="23">
        <f>$AE$6*$AA$18</f>
        <v>0</v>
      </c>
      <c r="AG6" s="23">
        <f>$AE$6*$AA$19</f>
        <v>0</v>
      </c>
      <c r="AH6" s="23">
        <f>IF($D$6=2,$AE$6*$AA$20,0)</f>
        <v>0</v>
      </c>
      <c r="AI6" s="128">
        <f>$AE$6*$AA$21</f>
        <v>0</v>
      </c>
      <c r="AJ6" s="38">
        <f>$AF$6+$AG$6+$AH$6+$AI$6</f>
        <v>0</v>
      </c>
      <c r="AK6" s="23">
        <f>IF(OR($D$6=1,$D$6=2,$D$6=3),$AB$18,IF($D$6=4,$AC$18,0))</f>
        <v>0</v>
      </c>
      <c r="AL6" s="23">
        <f>IF(OR($D$6=1,$D$6=2,$D$6=3),$AB$19,IF($D$6=4,$AC$19,0))</f>
        <v>0</v>
      </c>
      <c r="AM6" s="24">
        <f>IF($D$6=2,$AB$20,0)</f>
        <v>0</v>
      </c>
      <c r="AN6" s="127">
        <f>IF(OR($D$6=1,$D$6=2),$AB$21,0)</f>
        <v>0</v>
      </c>
      <c r="AO6" s="38">
        <f>$AK$6+$AL$6+$AM$6+$AN$6</f>
        <v>0</v>
      </c>
    </row>
    <row r="7" spans="1:42" ht="18.75" customHeight="1">
      <c r="A7" s="103" t="s">
        <v>197</v>
      </c>
      <c r="B7" s="104" t="s">
        <v>198</v>
      </c>
      <c r="C7" s="6" t="s">
        <v>6</v>
      </c>
      <c r="D7" s="19">
        <f>IF(試算シート!C34="7.加入あり 未就学児(7歳未満)",4,IF(試算シート!C34="6.加入あり 7歳以上18歳未満",3,IF(試算シート!C34="4.加入あり 40歳以上65歳未満",2,IF(COUNTIF(試算シート!C34,"*加入あり*"),1,0))))</f>
        <v>0</v>
      </c>
      <c r="E7" s="65" t="b">
        <f>IF(試算シート!G34&gt;=$G$7,6,IF(試算シート!G34&gt;=$G$6,5,IF(試算シート!G34&gt;=$G$5,4,IF(試算シート!G34&gt;=$G$4,3,IF(試算シート!G34&gt;=$G$3,2,IF(試算シート!G34&gt;$G$2,1))))))</f>
        <v>0</v>
      </c>
      <c r="F7" s="105">
        <v>6</v>
      </c>
      <c r="G7" s="106">
        <v>8500000</v>
      </c>
      <c r="H7" s="107" t="s">
        <v>30</v>
      </c>
      <c r="I7" s="108"/>
      <c r="J7" s="18">
        <f>IF(OR($E$7=3,$E$7=4),ROUNDDOWN(試算シート!G34/4000,0)*4000,試算シート!G34)</f>
        <v>0</v>
      </c>
      <c r="K7" s="113"/>
      <c r="L7" s="114"/>
      <c r="M7" s="114" t="s">
        <v>154</v>
      </c>
      <c r="N7" s="116">
        <v>1950000</v>
      </c>
      <c r="O7" s="74">
        <f>IF($E$7=1,$N$2,IF($E$7=2,$J$7-$N$3,IF($E$7=3,$J$7*$L$4-$N$4,IF($E$7=4,$J$7*$L$5-$N$5,IF($E$7=5,$J$7*$L$6-$N$6,IF($E$7=6,$J$7-$N$7,0))))))</f>
        <v>0</v>
      </c>
      <c r="P7" s="65" t="str">
        <f>IF(試算シート!I34&gt;=$S$8,7,IF(試算シート!I34&gt;=$S$7,6,IF(試算シート!I34&gt;=$S$6,5,IF(AND(試算シート!K34&gt;=$Q$4,試算シート!I34&gt;=$S$5),4,IF(AND(試算シート!K34&gt;=$Q$4,試算シート!I34&gt;$S$4),3,IF(AND(試算シート!K34&lt;$Q$4,試算シート!K34&gt;=$Q$2,試算シート!I34&gt;=$S$3),2,IF(AND(試算シート!K34&lt;$Q$4,試算シート!K34&gt;=$Q$2,試算シート!I34&gt;$S$2),1,"ERROR")))))))</f>
        <v>ERROR</v>
      </c>
      <c r="Q7" s="249"/>
      <c r="R7" s="19">
        <v>6</v>
      </c>
      <c r="S7" s="18">
        <v>7700000</v>
      </c>
      <c r="T7" s="63" t="s">
        <v>30</v>
      </c>
      <c r="U7" s="68">
        <v>9999999</v>
      </c>
      <c r="V7" s="66">
        <f>試算シート!I34</f>
        <v>0</v>
      </c>
      <c r="W7" s="79" t="s">
        <v>31</v>
      </c>
      <c r="X7" s="11">
        <v>0.95</v>
      </c>
      <c r="Y7" s="10" t="s">
        <v>32</v>
      </c>
      <c r="Z7" s="75">
        <v>1455000</v>
      </c>
      <c r="AA7" s="74">
        <f>MAX(IF($V$7=0,0,IF($P$7=1,$V$7-$Z$2,IF($P$7=2,$V$7*$X$3-$Z$3,IF($P$7=3,$V$7-$Z$4,IF($P$7=4,$V$7*$X$5-$Z$5,IF($P$7=5,$V$7*$X$6-$Z$6,IF($P$7=6,$V$7*$X$7-$Z$7,IF($P$7=7,$V$7-$Z$8,0)))))))),)</f>
        <v>0</v>
      </c>
      <c r="AB7" s="18">
        <f>試算シート!L34</f>
        <v>0</v>
      </c>
      <c r="AC7" s="37">
        <f>$O$7+$AA$7+$AB$7</f>
        <v>0</v>
      </c>
      <c r="AD7" s="18">
        <f>IF($AC$7&gt;$AB$27,$AC$28,IF($AC$7&gt;$AB$26,$AC$27,IF($AC$7&gt;$AB$25,$AC$26,$AC$25)))</f>
        <v>430000</v>
      </c>
      <c r="AE7" s="37">
        <f>IF($D$7&gt;0,MAX($AC$7-$AD$7,0),0)</f>
        <v>0</v>
      </c>
      <c r="AF7" s="23">
        <f>$AE$7*$AA$18</f>
        <v>0</v>
      </c>
      <c r="AG7" s="23">
        <f>$AE$7*$AA$19</f>
        <v>0</v>
      </c>
      <c r="AH7" s="23">
        <f>IF($D$7=2,$AE$7*$AA$20,0)</f>
        <v>0</v>
      </c>
      <c r="AI7" s="128">
        <f>$AE$7*$AA$21</f>
        <v>0</v>
      </c>
      <c r="AJ7" s="38">
        <f>$AF$7+$AG$7+$AH$7+$AI$7</f>
        <v>0</v>
      </c>
      <c r="AK7" s="23">
        <f>IF(OR($D$7=1,$D$7=2,$D$7=3),$AB$18,IF($D$7=4,$AC$18,0))</f>
        <v>0</v>
      </c>
      <c r="AL7" s="23">
        <f>IF(OR($D$7=1,$D$7=2,$D$7=3),$AB$19,IF($D$7=4,$AC$19,0))</f>
        <v>0</v>
      </c>
      <c r="AM7" s="24">
        <f>IF($D$7=2,$AB$20,0)</f>
        <v>0</v>
      </c>
      <c r="AN7" s="127">
        <f>IF(OR($D$7=1,$D$7=2),$AB$21,0)</f>
        <v>0</v>
      </c>
      <c r="AO7" s="38">
        <f>$AK$7+$AL$7+$AM$7+$AN$7</f>
        <v>0</v>
      </c>
    </row>
    <row r="8" spans="1:42" ht="19.5" thickBot="1">
      <c r="A8" t="s">
        <v>172</v>
      </c>
      <c r="B8" t="s">
        <v>172</v>
      </c>
      <c r="C8" s="6" t="s">
        <v>7</v>
      </c>
      <c r="D8" s="19">
        <f>IF(試算シート!C36="7.加入あり 未就学児(7歳未満)",4,IF(試算シート!C36="6.加入あり 7歳以上18歳未満",3,IF(試算シート!C36="4.加入あり 40歳以上65歳未満",2,IF(COUNTIF(試算シート!C36,"*加入あり*"),1,0))))</f>
        <v>0</v>
      </c>
      <c r="E8" s="65" t="b">
        <f>IF(試算シート!G36&gt;=$G$7,6,IF(試算シート!G36&gt;=$G$6,5,IF(試算シート!G36&gt;=$G$5,4,IF(試算シート!G36&gt;=$G$4,3,IF(試算シート!G36&gt;=$G$3,2,IF(試算シート!G36&gt;$G$2,1))))))</f>
        <v>0</v>
      </c>
      <c r="F8" s="105"/>
      <c r="G8" s="106"/>
      <c r="H8" s="107"/>
      <c r="I8" s="108"/>
      <c r="J8" s="18">
        <f>IF(OR($E$8=3,$E$8=4),ROUNDDOWN(試算シート!G36/4000,0)*4000,試算シート!G36)</f>
        <v>0</v>
      </c>
      <c r="K8" s="118"/>
      <c r="L8" s="119"/>
      <c r="M8" s="114"/>
      <c r="N8" s="116"/>
      <c r="O8" s="74">
        <f>IF($E$8=1,$N$2,IF($E$8=2,$J$8-$N$3,IF($E$8=3,$J$8*$L$4-$N$4,IF($E$8=4,$J$8*$L$5-$N$5,IF($E$8=5,$J$8*$L$6-$N$6,IF($E$8=6,$J$8-$N$7,0))))))</f>
        <v>0</v>
      </c>
      <c r="P8" s="65" t="str">
        <f>IF(試算シート!I36&gt;=$S$8,7,IF(試算シート!I36&gt;=$S$7,6,IF(試算シート!I36&gt;=$S$6,5,IF(AND(試算シート!K36&gt;=$Q$4,試算シート!I36&gt;=$S$5),4,IF(AND(試算シート!K36&gt;=$Q$4,試算シート!I36&gt;$S$4),3,IF(AND(試算シート!K36&lt;$Q$4,試算シート!K36&gt;=$Q$2,試算シート!I36&gt;=$S$3),2,IF(AND(試算シート!K36&lt;$Q$4,試算シート!K36&gt;=$Q$2,試算シート!I36&gt;$S$2),1,"ERROR")))))))</f>
        <v>ERROR</v>
      </c>
      <c r="Q8" s="250"/>
      <c r="R8" s="70">
        <v>7</v>
      </c>
      <c r="S8" s="71">
        <v>10000000</v>
      </c>
      <c r="T8" s="72" t="s">
        <v>30</v>
      </c>
      <c r="U8" s="73"/>
      <c r="V8" s="66">
        <f>試算シート!I36</f>
        <v>0</v>
      </c>
      <c r="W8" s="80"/>
      <c r="X8" s="81"/>
      <c r="Y8" s="76" t="s">
        <v>32</v>
      </c>
      <c r="Z8" s="77">
        <v>1955000</v>
      </c>
      <c r="AA8" s="74">
        <f>MAX(IF($V$8=0,0,IF($P$8=1,$V$8-$Z$2,IF($P$8=2,$V$8*$X$3-$Z$3,IF($P$8=3,$V$8-$Z$4,IF($P$8=4,$V$8*$X$5-$Z$5,IF($P$8=5,$V$8*$X$6-$Z$6,IF($P$8=6,$V$8*$X$7-$Z$7,IF($P$8=7,$V$8-$Z$8,0)))))))),)</f>
        <v>0</v>
      </c>
      <c r="AB8" s="18">
        <f>試算シート!L36</f>
        <v>0</v>
      </c>
      <c r="AC8" s="37">
        <f>$O$8+$AA$8+$AB$8</f>
        <v>0</v>
      </c>
      <c r="AD8" s="18">
        <f>IF($AC$8&gt;$AB$27,$AC$28,IF($AC$8&gt;$AB$26,$AC$27,IF($AC$8&gt;$AB$25,$AC$26,$AC$25)))</f>
        <v>430000</v>
      </c>
      <c r="AE8" s="37">
        <f>IF($D$8&gt;0,MAX($AC$8-$AD$8,0),0)</f>
        <v>0</v>
      </c>
      <c r="AF8" s="23">
        <f>$AE$8*$AA$18</f>
        <v>0</v>
      </c>
      <c r="AG8" s="23">
        <f>$AE$8*$AA$19</f>
        <v>0</v>
      </c>
      <c r="AH8" s="23">
        <f>IF($D$8=2,$AE$8*$AA$20,0)</f>
        <v>0</v>
      </c>
      <c r="AI8" s="128">
        <f>$AE$8*$AA$21</f>
        <v>0</v>
      </c>
      <c r="AJ8" s="38">
        <f>$AF$8+$AG$8+$AH$8+$AI$8</f>
        <v>0</v>
      </c>
      <c r="AK8" s="23">
        <f>IF(OR($D$8=1,$D$8=2,$D$8=3),$AB$18,IF($D$8=4,$AC$18,0))</f>
        <v>0</v>
      </c>
      <c r="AL8" s="23">
        <f>IF(OR($D$8=1,$D$8=2,$D$8=3),$AB$19,IF($D$8=4,$AC$19,0))</f>
        <v>0</v>
      </c>
      <c r="AM8" s="24">
        <f>IF($D$8=2,$AB$20,0)</f>
        <v>0</v>
      </c>
      <c r="AN8" s="127">
        <f>IF(OR($D$8=1,$D$8=2),$AB$21,0)</f>
        <v>0</v>
      </c>
      <c r="AO8" s="38">
        <f>$AK$8+$AL$8+$AM$8+$AN$8</f>
        <v>0</v>
      </c>
    </row>
    <row r="9" spans="1:42">
      <c r="C9" s="6" t="s">
        <v>8</v>
      </c>
      <c r="D9" s="19">
        <f>IF(試算シート!C38="7.加入あり 未就学児(7歳未満)",4,IF(試算シート!C38="6.加入あり 7歳以上18歳未満",3,IF(試算シート!C38="4.加入あり 40歳以上65歳未満",2,IF(COUNTIF(試算シート!C38,"*加入あり*"),1,0))))</f>
        <v>0</v>
      </c>
      <c r="E9" s="65" t="b">
        <f>IF(試算シート!G38&gt;=$G$7,6,IF(試算シート!G38&gt;=$G$6,5,IF(試算シート!G38&gt;=$G$5,4,IF(試算シート!G38&gt;=$G$4,3,IF(試算シート!G38&gt;=$G$3,2,IF(試算シート!G38&gt;$G$2,1))))))</f>
        <v>0</v>
      </c>
      <c r="F9" s="105"/>
      <c r="G9" s="106"/>
      <c r="H9" s="107"/>
      <c r="I9" s="108"/>
      <c r="J9" s="18">
        <f>IF(OR($E$9=3,$E$9=4),ROUNDDOWN(試算シート!G38/4000,0)*4000,試算シート!G38)</f>
        <v>0</v>
      </c>
      <c r="K9" s="113"/>
      <c r="L9" s="119"/>
      <c r="M9" s="114"/>
      <c r="N9" s="116"/>
      <c r="O9" s="74">
        <f>IF($E$9=1,$N$2,IF($E$9=2,$J$9-$N$3,IF($E$9=3,$J$9*$L$4-$N$4,IF($E$9=4,$J$9*$L$5-$N$5,IF($E$9=5,$J$9*$L$6-$N$6,IF($E$9=6,$J$9-$N$7,0))))))</f>
        <v>0</v>
      </c>
      <c r="P9" s="19" t="str">
        <f>IF(試算シート!I38&gt;=$S$8,7,IF(試算シート!I38&gt;=$S$7,6,IF(試算シート!I38&gt;=$S$6,5,IF(AND(試算シート!K38&gt;=$Q$4,試算シート!I38&gt;=$S$5),4,IF(AND(試算シート!K38&gt;=$Q$4,試算シート!I38&gt;$S$4),3,IF(AND(試算シート!K38&lt;$Q$4,試算シート!K38&gt;=$Q$2,試算シート!I38&gt;=$S$3),2,IF(AND(試算シート!K38&lt;$Q$4,試算シート!K38&gt;=$Q$2,試算シート!I38&gt;$S$2),1,"ERROR")))))))</f>
        <v>ERROR</v>
      </c>
      <c r="Q9" s="20" t="s">
        <v>80</v>
      </c>
      <c r="V9" s="18">
        <f>試算シート!I38</f>
        <v>0</v>
      </c>
      <c r="W9" s="20" t="s">
        <v>80</v>
      </c>
      <c r="X9" s="9"/>
      <c r="Y9" s="8"/>
      <c r="Z9" s="13"/>
      <c r="AA9" s="37">
        <f>MAX(IF($V$9=0,0,IF($P$9=1,$V$9-$Z$2,IF($P$9=2,$V$9*$X$3-$Z$3,IF($P$9=3,$V$9-$Z$4,IF($P$9=4,$V$9*$X$5-$Z$5,IF($P$9=5,$V$9*$X$6-$Z$6,IF($P$9=6,$V$9*$X$7-$Z$7,IF($P$9=7,$V$9-$Z$8,0)))))))),)</f>
        <v>0</v>
      </c>
      <c r="AB9" s="18">
        <f>試算シート!L38</f>
        <v>0</v>
      </c>
      <c r="AC9" s="37">
        <f>$O$9+$AA$9+$AB$9</f>
        <v>0</v>
      </c>
      <c r="AD9" s="18">
        <f>IF($AC$9&gt;$AB$27,$AC$28,IF($AC$9&gt;$AB$26,$AC$27,IF($AC$9&gt;$AB$25,$AC$26,$AC$25)))</f>
        <v>430000</v>
      </c>
      <c r="AE9" s="37">
        <f>IF($D$9&gt;0,MAX($AC$9-$AD$9,0),0)</f>
        <v>0</v>
      </c>
      <c r="AF9" s="23">
        <f>$AE$9*$AA$18</f>
        <v>0</v>
      </c>
      <c r="AG9" s="23">
        <f>$AE$9*$AA$19</f>
        <v>0</v>
      </c>
      <c r="AH9" s="23">
        <f>IF($D$9=2,$AE$9*$AA$20,0)</f>
        <v>0</v>
      </c>
      <c r="AI9" s="128">
        <f>$AE$9*$AA$21</f>
        <v>0</v>
      </c>
      <c r="AJ9" s="38">
        <f>$AF$9+$AG$9+$AH$9+$AI$9</f>
        <v>0</v>
      </c>
      <c r="AK9" s="23">
        <f>IF(OR($D$9=1,$D$9=2,$D$9=3),$AB$18,IF($D$9=4,$AC$18,0))</f>
        <v>0</v>
      </c>
      <c r="AL9" s="23">
        <f>IF(OR($D$9=1,$D$9=2,$D$9=3),$AB$19,IF($D$9=4,$AC$19,0))</f>
        <v>0</v>
      </c>
      <c r="AM9" s="24">
        <f>IF($D$9=2,$AB$20,0)</f>
        <v>0</v>
      </c>
      <c r="AN9" s="127">
        <f>IF(OR($D$9=1,$D$9=2),$AB$21,0)</f>
        <v>0</v>
      </c>
      <c r="AO9" s="38">
        <f>$AK$9+$AL$9+$AM$9+$AN$9</f>
        <v>0</v>
      </c>
    </row>
    <row r="10" spans="1:42">
      <c r="C10" s="6" t="s">
        <v>9</v>
      </c>
      <c r="D10" s="19">
        <f>IF(試算シート!C40="7.加入あり 未就学児(7歳未満)",4,IF(試算シート!C40="6.加入あり 7歳以上18歳未満",3,IF(試算シート!C40="4.加入あり 40歳以上65歳未満",2,IF(COUNTIF(試算シート!C40,"*加入あり*"),1,0))))</f>
        <v>0</v>
      </c>
      <c r="E10" s="65" t="b">
        <f>IF(試算シート!G40&gt;=$G$7,6,IF(試算シート!G40&gt;=$G$6,5,IF(試算シート!G40&gt;=$G$5,4,IF(試算シート!G40&gt;=$G$4,3,IF(試算シート!G40&gt;=$G$3,2,IF(試算シート!G40&gt;$G$2,1))))))</f>
        <v>0</v>
      </c>
      <c r="F10" s="105"/>
      <c r="G10" s="106"/>
      <c r="H10" s="107"/>
      <c r="I10" s="108"/>
      <c r="J10" s="18">
        <f>IF(OR($E$10=3,$E$10=4),ROUNDDOWN(試算シート!G40/4000,0)*4000,試算シート!G40)</f>
        <v>0</v>
      </c>
      <c r="K10" s="113"/>
      <c r="L10" s="119"/>
      <c r="M10" s="114"/>
      <c r="N10" s="116"/>
      <c r="O10" s="74">
        <f>IF($E$10=1,$N$2,IF($E$10=2,$J$10-$N$3,IF($E$10=3,$J$10*$L$4-$N$4,IF($E$10=4,$J$10*$L$5-$N$5,IF($E$10=5,$J$10*$L$6-$N$6,IF($E$10=6,$J$10-$N$7,0))))))</f>
        <v>0</v>
      </c>
      <c r="P10" s="19" t="str">
        <f>IF(試算シート!I40&gt;=$S$8,7,IF(試算シート!I40&gt;=$S$7,6,IF(試算シート!I38&gt;=$S$6,5,IF(AND(試算シート!K38&gt;=$Q$4,試算シート!I38&gt;=$S$5),4,IF(AND(試算シート!K38&gt;=$Q$4,試算シート!I38&gt;$S$4),3,IF(AND(試算シート!K38&lt;$Q$4,試算シート!K38&gt;=$Q$2,試算シート!I38&gt;=$S$3),2,IF(AND(試算シート!K38&lt;$Q$4,試算シート!K38&gt;=$Q$2,試算シート!I38&gt;$S$2),1,"ERROR")))))))</f>
        <v>ERROR</v>
      </c>
      <c r="Q10" s="62" t="s">
        <v>81</v>
      </c>
      <c r="V10" s="18">
        <f>試算シート!I40</f>
        <v>0</v>
      </c>
      <c r="W10" s="62" t="s">
        <v>81</v>
      </c>
      <c r="X10" s="9"/>
      <c r="Y10" s="8"/>
      <c r="Z10" s="13"/>
      <c r="AA10" s="37">
        <f>MAX(IF($V$10=0,0,IF($P$10=1,$V$10-$Z$2,IF($P$10=2,$V$10*$X$3-$Z$3,IF($P$10=3,$V$10-$Z$4,IF($P$10=4,$V$10*$X$5-$Z$5,IF($P$10=5,$V$10*$X$6-$Z$6,IF($P$10=6,$V$10*$X$7-$Z$7,IF($P$10=7,$V$10-$Z$8,0)))))))),)</f>
        <v>0</v>
      </c>
      <c r="AB10" s="18">
        <f>試算シート!L40</f>
        <v>0</v>
      </c>
      <c r="AC10" s="37">
        <f>$O$10+$AA$10+$AB$10</f>
        <v>0</v>
      </c>
      <c r="AD10" s="18">
        <f>IF($AC$10&gt;$AB$27,$AC$28,IF($AC$10&gt;$AB$26,$AC$27,IF($AC$10&gt;$AB$25,$AC$26,$AC$25)))</f>
        <v>430000</v>
      </c>
      <c r="AE10" s="37">
        <f>IF($D$10&gt;0,MAX($AC$10-$AD$10,0),0)</f>
        <v>0</v>
      </c>
      <c r="AF10" s="23">
        <f>$AE$10*$AA$18</f>
        <v>0</v>
      </c>
      <c r="AG10" s="23">
        <f>$AE$10*$AA$19</f>
        <v>0</v>
      </c>
      <c r="AH10" s="23">
        <f>IF($D$10=2,$AE$10*$AA$20,0)</f>
        <v>0</v>
      </c>
      <c r="AI10" s="128">
        <f>$AE$10*$AA$21</f>
        <v>0</v>
      </c>
      <c r="AJ10" s="38">
        <f>$AF$10+$AG$10+$AH$10+$AI$10</f>
        <v>0</v>
      </c>
      <c r="AK10" s="23">
        <f>IF(OR($D$10=1,$D$10=2,$D$10=3),$AB$18,IF($D$10=4,$AC$18,0))</f>
        <v>0</v>
      </c>
      <c r="AL10" s="23">
        <f>IF(OR($D$10=1,$D$10=2,$D$10=3),$AB$19,IF($D$10=4,$AC$19,0))</f>
        <v>0</v>
      </c>
      <c r="AM10" s="24">
        <f>IF($D$10=2,$AB$20,0)</f>
        <v>0</v>
      </c>
      <c r="AN10" s="127">
        <f>IF(OR($D$10=1,$D$10=2),$AB$21,0)</f>
        <v>0</v>
      </c>
      <c r="AO10" s="38">
        <f>$AK$10+$AL$10+$AM$10+$AN$10</f>
        <v>0</v>
      </c>
    </row>
    <row r="11" spans="1:42">
      <c r="C11" s="6" t="s">
        <v>10</v>
      </c>
      <c r="D11" s="19">
        <f>IF(試算シート!C42="7.加入あり 未就学児(7歳未満)",4,IF(試算シート!C42="6.加入あり 7歳以上18歳未満",3,IF(試算シート!C42="4.加入あり 40歳以上65歳未満",2,IF(COUNTIF(試算シート!C42,"*加入あり*"),1,0))))</f>
        <v>0</v>
      </c>
      <c r="E11" s="65" t="b">
        <f>IF(試算シート!G42&gt;=$G$7,6,IF(試算シート!G42&gt;=$G$6,5,IF(試算シート!G42&gt;=$G$5,4,IF(試算シート!G42&gt;=$G$4,3,IF(試算シート!G42&gt;=$G$3,2,IF(試算シート!G42&gt;$G$2,1))))))</f>
        <v>0</v>
      </c>
      <c r="F11" s="105"/>
      <c r="G11" s="106"/>
      <c r="H11" s="107"/>
      <c r="I11" s="108"/>
      <c r="J11" s="18">
        <f>IF(OR($E$11=3,$E$11=4),ROUNDDOWN(試算シート!G42/4000,0)*4000,試算シート!G42)</f>
        <v>0</v>
      </c>
      <c r="K11" s="113"/>
      <c r="L11" s="119"/>
      <c r="M11" s="114"/>
      <c r="N11" s="116"/>
      <c r="O11" s="74">
        <f>IF($E$11=1,$N$2,IF($E$11=2,$J$11-$N$3,IF($E$11=3,$J$11*$L$4-$N$4,IF($E$11=4,$J$11*$L$5-$N$5,IF($E$11=5,$J$11*$L$6-$N$6,IF($E$11=6,$J$11-$N$7,0))))))</f>
        <v>0</v>
      </c>
      <c r="P11" s="19" t="str">
        <f>IF(試算シート!I42&gt;=$S$8,7,IF(試算シート!I42&gt;=$S$7,6,IF(試算シート!I42&gt;=$S$6,5,IF(AND(試算シート!K42&gt;=$Q$4,試算シート!I42&gt;=$S$5),4,IF(AND(試算シート!K42&gt;=$Q$4,試算シート!I42&gt;$S$4),3,IF(AND(試算シート!K42&lt;$Q$4,試算シート!K42&gt;=$Q$2,試算シート!I42&gt;=$S$3),2,IF(AND(試算シート!K42&lt;$Q$4,試算シート!K42&gt;=$Q$2,試算シート!I42&gt;$S$2),1,"ERROR")))))))</f>
        <v>ERROR</v>
      </c>
      <c r="Q11" s="20" t="s">
        <v>82</v>
      </c>
      <c r="T11" s="15"/>
      <c r="U11" s="5"/>
      <c r="V11" s="18">
        <f>試算シート!I42</f>
        <v>0</v>
      </c>
      <c r="W11" s="20" t="s">
        <v>82</v>
      </c>
      <c r="X11" s="9"/>
      <c r="Y11" s="8"/>
      <c r="Z11" s="13"/>
      <c r="AA11" s="37">
        <f>MAX(IF($V$11=0,0,IF($P$11=1,$V$11-$Z$2,IF($P$11=2,$V$11*$X$3-$Z$3,IF($P$11=3,$V$11-$Z$4,IF($P$11=4,$V$11*$X$5-$Z$5,IF($P$11=5,$V$11*$X$6-$Z$6,IF($P$11=6,$V$11*$X$7-$Z$7,IF($P$11=7,$V$11-$Z$8,0)))))))),)</f>
        <v>0</v>
      </c>
      <c r="AB11" s="18">
        <f>試算シート!L42</f>
        <v>0</v>
      </c>
      <c r="AC11" s="37">
        <f>$O$11+$AA$11+$AB$11</f>
        <v>0</v>
      </c>
      <c r="AD11" s="18">
        <f>IF($AC$11&gt;$AB$27,$AC$28,IF($AC$11&gt;$AB$26,$AC$27,IF($AC$11&gt;$AB$25,$AC$26,$AC$25)))</f>
        <v>430000</v>
      </c>
      <c r="AE11" s="37">
        <f>IF($D$11&gt;0,MAX($AC$11-$AD$11,0),0)</f>
        <v>0</v>
      </c>
      <c r="AF11" s="23">
        <f>$AE$11*$AA$18</f>
        <v>0</v>
      </c>
      <c r="AG11" s="23">
        <f>$AE$11*$AA$19</f>
        <v>0</v>
      </c>
      <c r="AH11" s="23">
        <f>IF($D$11=2,$AE$11*$AA$20,0)</f>
        <v>0</v>
      </c>
      <c r="AI11" s="128">
        <f>$AE$11*$AA$21</f>
        <v>0</v>
      </c>
      <c r="AJ11" s="38">
        <f>$AF$11+$AG$11+$AH$11+$AI$11</f>
        <v>0</v>
      </c>
      <c r="AK11" s="23">
        <f>IF(OR($D$11=1,$D$11=2,$D$11=3),$AB$18,IF($D$11=4,$AC$18,0))</f>
        <v>0</v>
      </c>
      <c r="AL11" s="23">
        <f>IF(OR($D$11=1,$D$11=2,$D$11=3),$AB$19,IF($D$11=4,$AC$19,0))</f>
        <v>0</v>
      </c>
      <c r="AM11" s="24">
        <f>IF($D$11=2,$AB$20,0)</f>
        <v>0</v>
      </c>
      <c r="AN11" s="127">
        <f>IF(OR($D$11=1,$D$11=2),$AB$21,0)</f>
        <v>0</v>
      </c>
      <c r="AO11" s="38">
        <f>$AK$11+$AL$11+$AM$11+$AN$11</f>
        <v>0</v>
      </c>
    </row>
    <row r="12" spans="1:42" ht="19.5" thickBot="1">
      <c r="C12" s="6" t="s">
        <v>11</v>
      </c>
      <c r="D12" s="19">
        <f>IF(試算シート!C44="7.加入あり 未就学児(7歳未満)",4,IF(試算シート!C44="6.加入あり 7歳以上18歳未満",3,IF(試算シート!C44="4.加入あり 40歳以上65歳未満",2,IF(COUNTIF(試算シート!C44,"*加入あり*"),1,0))))</f>
        <v>0</v>
      </c>
      <c r="E12" s="65" t="b">
        <f>IF(試算シート!G44&gt;=$G$7,6,IF(試算シート!G44&gt;=$G$6,5,IF(試算シート!G44&gt;=$G$5,4,IF(試算シート!G44&gt;=$G$4,3,IF(試算シート!G44&gt;=$G$3,2,IF(試算シート!G44&gt;$G$2,1))))))</f>
        <v>0</v>
      </c>
      <c r="F12" s="109"/>
      <c r="G12" s="110"/>
      <c r="H12" s="111"/>
      <c r="I12" s="112"/>
      <c r="J12" s="71">
        <f>IF(OR($E$12=3,$E$12=4),ROUNDDOWN(試算シート!G44/4000,0)*4000,試算シート!G44)</f>
        <v>0</v>
      </c>
      <c r="K12" s="120"/>
      <c r="L12" s="121"/>
      <c r="M12" s="122"/>
      <c r="N12" s="123"/>
      <c r="O12" s="74">
        <f>IF($E$12=1,$N$2,IF($E$12=2,$J$12-$N$3,IF($E$12=3,$J$12*$L$4-$N$4,IF($E$12=4,$J$12*$L$5-$N$5,IF($E$12=5,$J$12*$L$6-$N$6,IF($E$12=6,$J$12-$N$7,0))))))</f>
        <v>0</v>
      </c>
      <c r="P12" s="19" t="str">
        <f>IF(試算シート!I44&gt;=$S$8,7,IF(試算シート!I44&gt;=$S$7,6,IF(試算シート!I44&gt;=$S$6,5,IF(AND(試算シート!K44&gt;=$Q$4,試算シート!I44&gt;=$S$5),4,IF(AND(試算シート!K44&gt;=$Q$4,試算シート!I44&gt;$S$4),3,IF(AND(試算シート!K44&lt;$Q$4,試算シート!K44&gt;=$Q$2,試算シート!I44&gt;=$S$3),2,IF(AND(試算シート!K44&lt;$Q$4,試算シート!K44&gt;=$Q$2,試算シート!I44&gt;$S$2),1,"ERROR")))))))</f>
        <v>ERROR</v>
      </c>
      <c r="T12" s="8"/>
      <c r="U12" s="25"/>
      <c r="V12" s="18">
        <f>試算シート!I44</f>
        <v>0</v>
      </c>
      <c r="W12" s="8"/>
      <c r="X12" s="9"/>
      <c r="Y12" s="8"/>
      <c r="Z12" s="13"/>
      <c r="AA12" s="37">
        <f>MAX(IF($V$12=0,0,IF($P$12=1,$V$12-$Z$2,IF($P$12=2,$V$12*$X$3-$Z$3,IF($P$12=3,$V$12-$Z$4,IF($P$12=4,$V$12*$X$5-$Z$5,IF($P$12=5,$V$12*$X$6-$Z$6,IF($P$12=6,$V$12*$X$7-$Z$7,IF($P$12=7,$V$12-$Z$8,0)))))))),)</f>
        <v>0</v>
      </c>
      <c r="AB12" s="18">
        <f>試算シート!L44</f>
        <v>0</v>
      </c>
      <c r="AC12" s="37">
        <f>$O$12+$AA$12+$AB$12</f>
        <v>0</v>
      </c>
      <c r="AD12" s="18">
        <f>IF($AC$12&gt;$AB$27,$AC$28,IF($AC$12&gt;$AB$26,$AC$27,IF($AC$12&gt;$AB$25,$AC$26,$AC$25)))</f>
        <v>430000</v>
      </c>
      <c r="AE12" s="37">
        <f>IF($D$12&gt;0,MAX($AC$12-$AD$12,0),0)</f>
        <v>0</v>
      </c>
      <c r="AF12" s="23">
        <f>$AE$12*$AA$18</f>
        <v>0</v>
      </c>
      <c r="AG12" s="23">
        <f>$AE$12*$AA$19</f>
        <v>0</v>
      </c>
      <c r="AH12" s="23">
        <f>IF($D$12=2,$AE$12*$AA$20,0)</f>
        <v>0</v>
      </c>
      <c r="AI12" s="128">
        <f>$AE$12*$AA$21</f>
        <v>0</v>
      </c>
      <c r="AJ12" s="38">
        <f>$AF$12+$AG$12+$AH$12+$AI$12</f>
        <v>0</v>
      </c>
      <c r="AK12" s="23">
        <f>IF(OR($D$12=1,$D$12=2,$D$12=3),$AB$18,IF($D$12=4,$AC$18,0))</f>
        <v>0</v>
      </c>
      <c r="AL12" s="23">
        <f>IF(OR($D$12=1,$D$12=2,$D$12=3),$AB$19,IF($D$12=4,$AC$19,0))</f>
        <v>0</v>
      </c>
      <c r="AM12" s="24">
        <f>IF($D$12=2,$AB$20,0)</f>
        <v>0</v>
      </c>
      <c r="AN12" s="127">
        <f>IF(OR($D$12=1,$D$12=2),$AB$21,0)</f>
        <v>0</v>
      </c>
      <c r="AO12" s="38">
        <f>$AK$12+$AL$12+$AM$12+$AN$12</f>
        <v>0</v>
      </c>
    </row>
    <row r="13" spans="1:42">
      <c r="F13" t="s">
        <v>80</v>
      </c>
      <c r="T13" s="8"/>
      <c r="U13" s="25"/>
      <c r="AF13" s="27">
        <f>SUM(AF2:AF12)</f>
        <v>0</v>
      </c>
      <c r="AG13" s="27">
        <f>SUM(AG2:AG12)</f>
        <v>0</v>
      </c>
      <c r="AH13" s="27">
        <f>SUM(AH2:AH12)</f>
        <v>0</v>
      </c>
      <c r="AI13" s="129">
        <f>SUM(AI2:AI12)</f>
        <v>0</v>
      </c>
      <c r="AJ13" s="27"/>
      <c r="AK13" s="27">
        <f>SUM(AK2:AK12)</f>
        <v>0</v>
      </c>
      <c r="AL13" s="27">
        <f>SUM(AL2:AL12)</f>
        <v>0</v>
      </c>
      <c r="AM13" s="27">
        <f t="shared" ref="AM13" si="0">SUM(AM2:AM12)</f>
        <v>0</v>
      </c>
      <c r="AN13" s="129">
        <f>SUM(AN2:AN12)</f>
        <v>0</v>
      </c>
      <c r="AO13" s="27"/>
      <c r="AP13" s="4"/>
    </row>
    <row r="14" spans="1:42">
      <c r="T14" s="8"/>
      <c r="U14" s="25"/>
      <c r="AH14" s="27"/>
      <c r="AI14" s="27" t="s">
        <v>173</v>
      </c>
      <c r="AJ14" s="27">
        <f>SUM(AJ2:AJ12)</f>
        <v>0</v>
      </c>
      <c r="AM14" s="27" t="s">
        <v>177</v>
      </c>
      <c r="AN14" s="27">
        <f>$AK$13+$AL$13+$AM$13+$AN$13</f>
        <v>0</v>
      </c>
      <c r="AO14" s="27">
        <f>SUM(AO2:AO12)</f>
        <v>0</v>
      </c>
      <c r="AP14" s="4"/>
    </row>
    <row r="15" spans="1:42">
      <c r="A15" t="s">
        <v>87</v>
      </c>
      <c r="H15" s="7"/>
      <c r="I15" s="12"/>
      <c r="J15" s="15"/>
      <c r="K15" s="15"/>
      <c r="M15" s="20"/>
      <c r="N15" s="20"/>
      <c r="O15" s="20"/>
      <c r="W15" s="15"/>
      <c r="Y15" s="20"/>
      <c r="Z15" s="20"/>
    </row>
    <row r="16" spans="1:42">
      <c r="A16" s="82" t="s">
        <v>111</v>
      </c>
      <c r="B16" s="254" t="s">
        <v>174</v>
      </c>
      <c r="C16" s="254"/>
      <c r="D16" s="254"/>
      <c r="E16" s="254"/>
      <c r="F16" s="254"/>
      <c r="G16" s="254"/>
      <c r="H16" s="254"/>
      <c r="I16" s="254"/>
      <c r="J16" s="254"/>
      <c r="K16" s="254"/>
      <c r="L16" s="254"/>
      <c r="M16" s="254"/>
      <c r="N16" s="254"/>
      <c r="O16" s="254"/>
      <c r="P16" s="254"/>
      <c r="Q16" s="254"/>
      <c r="R16" s="254"/>
      <c r="S16" s="254"/>
      <c r="T16" s="254"/>
      <c r="U16" s="254"/>
      <c r="V16" s="254"/>
      <c r="W16" s="8"/>
      <c r="Y16" s="20"/>
      <c r="Z16" s="20" t="s">
        <v>55</v>
      </c>
      <c r="AF16" s="20" t="s">
        <v>43</v>
      </c>
      <c r="AG16" s="20" t="s">
        <v>135</v>
      </c>
    </row>
    <row r="17" spans="1:41">
      <c r="A17" s="82" t="s">
        <v>112</v>
      </c>
      <c r="B17" s="254" t="s">
        <v>158</v>
      </c>
      <c r="C17" s="254"/>
      <c r="D17" s="254"/>
      <c r="E17" s="254"/>
      <c r="F17" s="254"/>
      <c r="G17" s="254"/>
      <c r="H17" s="254"/>
      <c r="I17" s="254"/>
      <c r="J17" s="254"/>
      <c r="K17" s="254"/>
      <c r="L17" s="254"/>
      <c r="M17" s="254"/>
      <c r="N17" s="254"/>
      <c r="O17" s="254"/>
      <c r="P17" s="254"/>
      <c r="Q17" s="254"/>
      <c r="R17" s="254"/>
      <c r="S17" s="254"/>
      <c r="T17" s="254"/>
      <c r="U17" s="254"/>
      <c r="V17" s="254"/>
      <c r="W17" s="8"/>
      <c r="Y17" s="20"/>
      <c r="Z17" s="14"/>
      <c r="AA17" s="14" t="s">
        <v>36</v>
      </c>
      <c r="AB17" s="19" t="s">
        <v>29</v>
      </c>
      <c r="AC17" s="19" t="s">
        <v>86</v>
      </c>
      <c r="AD17" s="19" t="s">
        <v>37</v>
      </c>
      <c r="AF17" s="19"/>
      <c r="AG17" s="14" t="s">
        <v>44</v>
      </c>
      <c r="AH17" s="14" t="s">
        <v>45</v>
      </c>
      <c r="AI17" s="14" t="s">
        <v>46</v>
      </c>
      <c r="AJ17" s="14" t="s">
        <v>47</v>
      </c>
      <c r="AK17" s="14" t="s">
        <v>39</v>
      </c>
      <c r="AL17" s="14" t="s">
        <v>38</v>
      </c>
      <c r="AM17" s="15"/>
      <c r="AN17"/>
      <c r="AO17"/>
    </row>
    <row r="18" spans="1:41">
      <c r="A18" s="82" t="s">
        <v>113</v>
      </c>
      <c r="B18" s="254" t="s">
        <v>159</v>
      </c>
      <c r="C18" s="254"/>
      <c r="D18" s="254"/>
      <c r="E18" s="254"/>
      <c r="F18" s="254"/>
      <c r="G18" s="254"/>
      <c r="H18" s="254"/>
      <c r="I18" s="254"/>
      <c r="J18" s="254"/>
      <c r="K18" s="254"/>
      <c r="L18" s="254"/>
      <c r="M18" s="254"/>
      <c r="N18" s="254"/>
      <c r="O18" s="254"/>
      <c r="P18" s="254"/>
      <c r="Q18" s="254"/>
      <c r="R18" s="254"/>
      <c r="S18" s="254"/>
      <c r="T18" s="254"/>
      <c r="U18" s="254"/>
      <c r="V18" s="254"/>
      <c r="W18" s="8"/>
      <c r="Y18" s="20"/>
      <c r="Z18" s="19" t="s">
        <v>26</v>
      </c>
      <c r="AA18" s="40">
        <v>7.8E-2</v>
      </c>
      <c r="AB18" s="41">
        <v>24600</v>
      </c>
      <c r="AC18" s="41">
        <v>12300</v>
      </c>
      <c r="AD18" s="41">
        <v>25200</v>
      </c>
      <c r="AF18" s="14" t="s">
        <v>40</v>
      </c>
      <c r="AG18" s="18">
        <f>AF13</f>
        <v>0</v>
      </c>
      <c r="AH18" s="18">
        <f>AK13</f>
        <v>0</v>
      </c>
      <c r="AI18" s="19">
        <f>IF(MAX($D$2:$D$12)&gt;0,$AD$18,0)</f>
        <v>0</v>
      </c>
      <c r="AJ18" s="18">
        <f>SUM($AG$18:$AI$18)</f>
        <v>0</v>
      </c>
      <c r="AK18" s="18">
        <f>MAX($AJ$18-AA31,)</f>
        <v>0</v>
      </c>
      <c r="AL18" s="18">
        <f>ROUNDDOWN($AJ$18-$AK$18,-2)</f>
        <v>0</v>
      </c>
      <c r="AM18" s="102"/>
      <c r="AN18"/>
      <c r="AO18"/>
    </row>
    <row r="19" spans="1:41">
      <c r="A19" s="82" t="s">
        <v>114</v>
      </c>
      <c r="B19" s="254" t="s">
        <v>160</v>
      </c>
      <c r="C19" s="254"/>
      <c r="D19" s="254"/>
      <c r="E19" s="254"/>
      <c r="F19" s="254"/>
      <c r="G19" s="254"/>
      <c r="H19" s="254"/>
      <c r="I19" s="254"/>
      <c r="J19" s="254"/>
      <c r="K19" s="254"/>
      <c r="L19" s="254"/>
      <c r="M19" s="254"/>
      <c r="N19" s="254"/>
      <c r="O19" s="254"/>
      <c r="P19" s="254"/>
      <c r="Q19" s="254"/>
      <c r="R19" s="254"/>
      <c r="S19" s="254"/>
      <c r="T19" s="254"/>
      <c r="U19" s="254"/>
      <c r="V19" s="254"/>
      <c r="Z19" s="19" t="s">
        <v>27</v>
      </c>
      <c r="AA19" s="40">
        <v>2.9499999999999998E-2</v>
      </c>
      <c r="AB19" s="41">
        <v>10200</v>
      </c>
      <c r="AC19" s="41">
        <v>5100</v>
      </c>
      <c r="AD19" s="41">
        <v>10200</v>
      </c>
      <c r="AF19" s="14" t="s">
        <v>41</v>
      </c>
      <c r="AG19" s="18">
        <f>AG13</f>
        <v>0</v>
      </c>
      <c r="AH19" s="18">
        <f>AL13</f>
        <v>0</v>
      </c>
      <c r="AI19" s="19">
        <f>IF(MAX($D$2:$D$12)&gt;0,$AD$19,0)</f>
        <v>0</v>
      </c>
      <c r="AJ19" s="18">
        <f>SUM($AG$19:$AI$19)</f>
        <v>0</v>
      </c>
      <c r="AK19" s="18">
        <f>MAX($AJ$19-AA32,)</f>
        <v>0</v>
      </c>
      <c r="AL19" s="18">
        <f>ROUNDDOWN($AJ$19-$AK$19,-2)</f>
        <v>0</v>
      </c>
      <c r="AM19" s="102"/>
      <c r="AN19"/>
      <c r="AO19"/>
    </row>
    <row r="20" spans="1:41">
      <c r="A20" s="82" t="s">
        <v>115</v>
      </c>
      <c r="B20" s="254" t="s">
        <v>88</v>
      </c>
      <c r="C20" s="254"/>
      <c r="D20" s="254"/>
      <c r="E20" s="254"/>
      <c r="F20" s="254"/>
      <c r="G20" s="254"/>
      <c r="H20" s="254"/>
      <c r="I20" s="254"/>
      <c r="J20" s="254"/>
      <c r="K20" s="254"/>
      <c r="L20" s="254"/>
      <c r="M20" s="254"/>
      <c r="N20" s="254"/>
      <c r="O20" s="254"/>
      <c r="P20" s="254"/>
      <c r="Q20" s="254"/>
      <c r="R20" s="254"/>
      <c r="S20" s="254"/>
      <c r="T20" s="254"/>
      <c r="U20" s="254"/>
      <c r="V20" s="254"/>
      <c r="Z20" s="19" t="s">
        <v>28</v>
      </c>
      <c r="AA20" s="40">
        <v>2.7E-2</v>
      </c>
      <c r="AB20" s="41">
        <v>12600</v>
      </c>
      <c r="AC20" s="131"/>
      <c r="AD20" s="41">
        <v>9000</v>
      </c>
      <c r="AF20" s="14" t="s">
        <v>42</v>
      </c>
      <c r="AG20" s="18">
        <f>AH13</f>
        <v>0</v>
      </c>
      <c r="AH20" s="18">
        <f>AM13</f>
        <v>0</v>
      </c>
      <c r="AI20" s="19">
        <f>IF(COUNTIF($D$2:$D$12,2),$AD$20,0)</f>
        <v>0</v>
      </c>
      <c r="AJ20" s="18">
        <f>SUM($AG$20:$AI$20)</f>
        <v>0</v>
      </c>
      <c r="AK20" s="18">
        <f>MAX($AJ$20-AA33,)</f>
        <v>0</v>
      </c>
      <c r="AL20" s="18">
        <f>ROUNDDOWN($AJ$20-$AK$20,-2)</f>
        <v>0</v>
      </c>
      <c r="AM20" s="102"/>
      <c r="AN20"/>
      <c r="AO20"/>
    </row>
    <row r="21" spans="1:41">
      <c r="A21" s="82" t="s">
        <v>116</v>
      </c>
      <c r="B21" s="254" t="s">
        <v>161</v>
      </c>
      <c r="C21" s="254"/>
      <c r="D21" s="254"/>
      <c r="E21" s="254"/>
      <c r="F21" s="254"/>
      <c r="G21" s="254"/>
      <c r="H21" s="254"/>
      <c r="I21" s="254"/>
      <c r="J21" s="254"/>
      <c r="K21" s="254"/>
      <c r="L21" s="254"/>
      <c r="M21" s="254"/>
      <c r="N21" s="254"/>
      <c r="O21" s="254"/>
      <c r="P21" s="254"/>
      <c r="Q21" s="254"/>
      <c r="R21" s="254"/>
      <c r="S21" s="254"/>
      <c r="T21" s="254"/>
      <c r="U21" s="254"/>
      <c r="V21" s="254"/>
      <c r="Z21" s="19" t="s">
        <v>176</v>
      </c>
      <c r="AA21" s="40">
        <v>2.5999999999999999E-3</v>
      </c>
      <c r="AB21" s="41">
        <v>1260</v>
      </c>
      <c r="AC21" s="132">
        <v>0</v>
      </c>
      <c r="AD21" s="41">
        <v>900</v>
      </c>
      <c r="AF21" s="63" t="s">
        <v>176</v>
      </c>
      <c r="AG21" s="18">
        <f>AI13</f>
        <v>0</v>
      </c>
      <c r="AH21" s="18">
        <f>AN13</f>
        <v>0</v>
      </c>
      <c r="AI21" s="19">
        <f>IF(MAX($D$2:$D$12)&gt;0,$AD$21,0)</f>
        <v>0</v>
      </c>
      <c r="AJ21" s="18">
        <f>SUM($AG$21:$AI$21)</f>
        <v>0</v>
      </c>
      <c r="AK21" s="18">
        <f>MAX($AJ$21-AA34,)</f>
        <v>0</v>
      </c>
      <c r="AL21" s="18">
        <f>ROUNDDOWN($AJ$21-$AK$21,-2)</f>
        <v>0</v>
      </c>
      <c r="AM21" s="27"/>
      <c r="AN21" s="27"/>
      <c r="AO21"/>
    </row>
    <row r="22" spans="1:41">
      <c r="A22" s="82" t="s">
        <v>117</v>
      </c>
      <c r="B22" s="254" t="s">
        <v>175</v>
      </c>
      <c r="C22" s="254"/>
      <c r="D22" s="254"/>
      <c r="E22" s="254"/>
      <c r="F22" s="254"/>
      <c r="G22" s="254"/>
      <c r="H22" s="254"/>
      <c r="I22" s="254"/>
      <c r="J22" s="254"/>
      <c r="K22" s="254"/>
      <c r="L22" s="254"/>
      <c r="M22" s="254"/>
      <c r="N22" s="254"/>
      <c r="O22" s="254"/>
      <c r="P22" s="254"/>
      <c r="Q22" s="254"/>
      <c r="R22" s="254"/>
      <c r="S22" s="254"/>
      <c r="T22" s="254"/>
      <c r="U22" s="254"/>
      <c r="V22" s="254"/>
      <c r="AF22" s="15" t="s">
        <v>56</v>
      </c>
      <c r="AG22" s="27">
        <f>SUM(AG18:AG21)</f>
        <v>0</v>
      </c>
      <c r="AH22" s="27">
        <f>SUM(AH18:AH21)</f>
        <v>0</v>
      </c>
      <c r="AI22" s="27">
        <f>SUM(AI18:AI21)</f>
        <v>0</v>
      </c>
      <c r="AJ22" s="27">
        <f>SUM(AJ18:AJ21)</f>
        <v>0</v>
      </c>
      <c r="AK22" s="27"/>
      <c r="AL22" s="27">
        <f>SUM(AL18:AL21)</f>
        <v>0</v>
      </c>
      <c r="AM22" s="27"/>
    </row>
    <row r="23" spans="1:41">
      <c r="A23" s="82" t="s">
        <v>118</v>
      </c>
      <c r="B23" s="254" t="s">
        <v>90</v>
      </c>
      <c r="C23" s="254"/>
      <c r="D23" s="254"/>
      <c r="E23" s="254"/>
      <c r="F23" s="254"/>
      <c r="G23" s="254"/>
      <c r="H23" s="254"/>
      <c r="I23" s="254"/>
      <c r="J23" s="254"/>
      <c r="K23" s="254"/>
      <c r="L23" s="254"/>
      <c r="M23" s="254"/>
      <c r="N23" s="254"/>
      <c r="O23" s="254"/>
      <c r="P23" s="254"/>
      <c r="Q23" s="254"/>
      <c r="R23" s="254"/>
      <c r="S23" s="254"/>
      <c r="T23" s="254"/>
      <c r="U23" s="254"/>
      <c r="V23" s="254"/>
      <c r="Z23" s="20" t="s">
        <v>22</v>
      </c>
    </row>
    <row r="24" spans="1:41">
      <c r="A24" s="82" t="s">
        <v>119</v>
      </c>
      <c r="B24" s="254" t="s">
        <v>91</v>
      </c>
      <c r="C24" s="254"/>
      <c r="D24" s="254"/>
      <c r="E24" s="254"/>
      <c r="F24" s="254"/>
      <c r="G24" s="254"/>
      <c r="H24" s="254"/>
      <c r="I24" s="254"/>
      <c r="J24" s="254"/>
      <c r="K24" s="254"/>
      <c r="L24" s="254"/>
      <c r="M24" s="254"/>
      <c r="N24" s="254"/>
      <c r="O24" s="254"/>
      <c r="P24" s="254"/>
      <c r="Q24" s="254"/>
      <c r="R24" s="254"/>
      <c r="S24" s="254"/>
      <c r="T24" s="254"/>
      <c r="U24" s="254"/>
      <c r="V24" s="254"/>
      <c r="Z24" s="28" t="s">
        <v>33</v>
      </c>
      <c r="AA24" s="29"/>
      <c r="AB24" s="30"/>
      <c r="AC24" s="31" t="s">
        <v>35</v>
      </c>
    </row>
    <row r="25" spans="1:41">
      <c r="A25" s="82" t="s">
        <v>120</v>
      </c>
      <c r="B25" s="254" t="s">
        <v>89</v>
      </c>
      <c r="C25" s="254"/>
      <c r="D25" s="254"/>
      <c r="E25" s="254"/>
      <c r="F25" s="254"/>
      <c r="G25" s="254"/>
      <c r="H25" s="254"/>
      <c r="I25" s="254"/>
      <c r="J25" s="254"/>
      <c r="K25" s="254"/>
      <c r="L25" s="254"/>
      <c r="M25" s="254"/>
      <c r="N25" s="254"/>
      <c r="O25" s="254"/>
      <c r="P25" s="254"/>
      <c r="Q25" s="254"/>
      <c r="R25" s="254"/>
      <c r="S25" s="254"/>
      <c r="T25" s="254"/>
      <c r="U25" s="254"/>
      <c r="V25" s="254"/>
      <c r="Z25" s="21"/>
      <c r="AA25" s="22" t="s">
        <v>34</v>
      </c>
      <c r="AB25" s="32">
        <v>24000000</v>
      </c>
      <c r="AC25" s="41">
        <v>430000</v>
      </c>
    </row>
    <row r="26" spans="1:41">
      <c r="A26" s="83" t="s">
        <v>121</v>
      </c>
      <c r="B26" s="255" t="s">
        <v>134</v>
      </c>
      <c r="C26" s="254"/>
      <c r="D26" s="254"/>
      <c r="E26" s="254"/>
      <c r="F26" s="254"/>
      <c r="G26" s="254"/>
      <c r="H26" s="254"/>
      <c r="I26" s="254"/>
      <c r="J26" s="254"/>
      <c r="K26" s="254"/>
      <c r="L26" s="254"/>
      <c r="M26" s="254"/>
      <c r="N26" s="254"/>
      <c r="O26" s="254"/>
      <c r="P26" s="254"/>
      <c r="Q26" s="254"/>
      <c r="R26" s="254"/>
      <c r="S26" s="254"/>
      <c r="T26" s="254"/>
      <c r="U26" s="254"/>
      <c r="V26" s="254"/>
      <c r="Z26" s="21">
        <v>24000001</v>
      </c>
      <c r="AA26" s="22" t="s">
        <v>34</v>
      </c>
      <c r="AB26" s="32">
        <v>24500000</v>
      </c>
      <c r="AC26" s="41">
        <v>290000</v>
      </c>
    </row>
    <row r="27" spans="1:41">
      <c r="A27" s="85"/>
      <c r="B27" s="254"/>
      <c r="C27" s="254"/>
      <c r="D27" s="254"/>
      <c r="E27" s="254"/>
      <c r="F27" s="254"/>
      <c r="G27" s="254"/>
      <c r="H27" s="254"/>
      <c r="I27" s="254"/>
      <c r="J27" s="254"/>
      <c r="K27" s="254"/>
      <c r="L27" s="254"/>
      <c r="M27" s="254"/>
      <c r="N27" s="254"/>
      <c r="O27" s="254"/>
      <c r="P27" s="254"/>
      <c r="Q27" s="254"/>
      <c r="R27" s="254"/>
      <c r="S27" s="254"/>
      <c r="T27" s="254"/>
      <c r="U27" s="254"/>
      <c r="V27" s="254"/>
      <c r="Z27" s="21">
        <v>24500001</v>
      </c>
      <c r="AA27" s="22" t="s">
        <v>34</v>
      </c>
      <c r="AB27" s="32">
        <v>25000000</v>
      </c>
      <c r="AC27" s="41">
        <v>150000</v>
      </c>
    </row>
    <row r="28" spans="1:41">
      <c r="A28" s="84" t="s">
        <v>122</v>
      </c>
      <c r="B28" s="254" t="s">
        <v>92</v>
      </c>
      <c r="C28" s="254"/>
      <c r="D28" s="254"/>
      <c r="E28" s="254"/>
      <c r="F28" s="254"/>
      <c r="G28" s="254"/>
      <c r="H28" s="254"/>
      <c r="I28" s="254"/>
      <c r="J28" s="254"/>
      <c r="K28" s="254"/>
      <c r="L28" s="254"/>
      <c r="M28" s="254"/>
      <c r="N28" s="254"/>
      <c r="O28" s="254"/>
      <c r="P28" s="254"/>
      <c r="Q28" s="254"/>
      <c r="R28" s="254"/>
      <c r="S28" s="254"/>
      <c r="T28" s="254"/>
      <c r="U28" s="254"/>
      <c r="V28" s="254"/>
      <c r="Z28" s="33">
        <v>25000001</v>
      </c>
      <c r="AA28" s="34" t="s">
        <v>34</v>
      </c>
      <c r="AB28" s="35"/>
      <c r="AC28" s="18">
        <v>0</v>
      </c>
    </row>
    <row r="29" spans="1:41">
      <c r="A29" s="82" t="s">
        <v>123</v>
      </c>
      <c r="B29" s="254" t="s">
        <v>162</v>
      </c>
      <c r="C29" s="254"/>
      <c r="D29" s="254"/>
      <c r="E29" s="254"/>
      <c r="F29" s="254"/>
      <c r="G29" s="254"/>
      <c r="H29" s="254"/>
      <c r="I29" s="254"/>
      <c r="J29" s="254"/>
      <c r="K29" s="254"/>
      <c r="L29" s="254"/>
      <c r="M29" s="254"/>
      <c r="N29" s="254"/>
      <c r="O29" s="254"/>
      <c r="P29" s="254"/>
      <c r="Q29" s="254"/>
      <c r="R29" s="254"/>
      <c r="S29" s="254"/>
      <c r="T29" s="254"/>
      <c r="U29" s="254"/>
      <c r="V29" s="254"/>
      <c r="Z29" s="36"/>
    </row>
    <row r="30" spans="1:41">
      <c r="A30" s="82" t="s">
        <v>124</v>
      </c>
      <c r="B30" s="254" t="s">
        <v>93</v>
      </c>
      <c r="C30" s="254"/>
      <c r="D30" s="254"/>
      <c r="E30" s="254"/>
      <c r="F30" s="254"/>
      <c r="G30" s="254"/>
      <c r="H30" s="254"/>
      <c r="I30" s="254"/>
      <c r="J30" s="254"/>
      <c r="K30" s="254"/>
      <c r="L30" s="254"/>
      <c r="M30" s="254"/>
      <c r="N30" s="254"/>
      <c r="O30" s="254"/>
      <c r="P30" s="254"/>
      <c r="Q30" s="254"/>
      <c r="R30" s="254"/>
      <c r="S30" s="254"/>
      <c r="T30" s="254"/>
      <c r="U30" s="254"/>
      <c r="V30" s="254"/>
      <c r="Z30" s="36" t="s">
        <v>23</v>
      </c>
    </row>
    <row r="31" spans="1:41">
      <c r="A31" s="82" t="s">
        <v>125</v>
      </c>
      <c r="B31" s="254" t="s">
        <v>133</v>
      </c>
      <c r="C31" s="254"/>
      <c r="D31" s="254"/>
      <c r="E31" s="254"/>
      <c r="F31" s="254"/>
      <c r="G31" s="254"/>
      <c r="H31" s="254"/>
      <c r="I31" s="254"/>
      <c r="J31" s="254"/>
      <c r="K31" s="254"/>
      <c r="L31" s="254"/>
      <c r="M31" s="254"/>
      <c r="N31" s="254"/>
      <c r="O31" s="254"/>
      <c r="P31" s="254"/>
      <c r="Q31" s="254"/>
      <c r="R31" s="254"/>
      <c r="S31" s="254"/>
      <c r="T31" s="254"/>
      <c r="U31" s="254"/>
      <c r="V31" s="254"/>
      <c r="Z31" s="19" t="s">
        <v>26</v>
      </c>
      <c r="AA31" s="42">
        <v>670000</v>
      </c>
    </row>
    <row r="32" spans="1:41">
      <c r="A32" s="82" t="s">
        <v>126</v>
      </c>
      <c r="B32" s="254" t="s">
        <v>131</v>
      </c>
      <c r="C32" s="254"/>
      <c r="D32" s="254"/>
      <c r="E32" s="254"/>
      <c r="F32" s="254"/>
      <c r="G32" s="254"/>
      <c r="H32" s="254"/>
      <c r="I32" s="254"/>
      <c r="J32" s="254"/>
      <c r="K32" s="254"/>
      <c r="L32" s="254"/>
      <c r="M32" s="254"/>
      <c r="N32" s="254"/>
      <c r="O32" s="254"/>
      <c r="P32" s="254"/>
      <c r="Q32" s="254"/>
      <c r="R32" s="254"/>
      <c r="S32" s="254"/>
      <c r="T32" s="254"/>
      <c r="U32" s="254"/>
      <c r="V32" s="254"/>
      <c r="Z32" s="19" t="s">
        <v>27</v>
      </c>
      <c r="AA32" s="43">
        <v>260000</v>
      </c>
    </row>
    <row r="33" spans="1:27">
      <c r="A33" s="82" t="s">
        <v>127</v>
      </c>
      <c r="B33" s="254" t="s">
        <v>132</v>
      </c>
      <c r="C33" s="254"/>
      <c r="D33" s="254"/>
      <c r="E33" s="254"/>
      <c r="F33" s="254"/>
      <c r="G33" s="254"/>
      <c r="H33" s="254"/>
      <c r="I33" s="254"/>
      <c r="J33" s="254"/>
      <c r="K33" s="254"/>
      <c r="L33" s="254"/>
      <c r="M33" s="254"/>
      <c r="N33" s="254"/>
      <c r="O33" s="254"/>
      <c r="P33" s="254"/>
      <c r="Q33" s="254"/>
      <c r="R33" s="254"/>
      <c r="S33" s="254"/>
      <c r="T33" s="254"/>
      <c r="U33" s="254"/>
      <c r="V33" s="254"/>
      <c r="Z33" s="19" t="s">
        <v>28</v>
      </c>
      <c r="AA33" s="43">
        <v>170000</v>
      </c>
    </row>
    <row r="34" spans="1:27">
      <c r="A34" s="82" t="s">
        <v>128</v>
      </c>
      <c r="B34" s="254" t="s">
        <v>130</v>
      </c>
      <c r="C34" s="254"/>
      <c r="D34" s="254"/>
      <c r="E34" s="254"/>
      <c r="F34" s="254"/>
      <c r="G34" s="254"/>
      <c r="H34" s="254"/>
      <c r="I34" s="254"/>
      <c r="J34" s="254"/>
      <c r="K34" s="254"/>
      <c r="L34" s="254"/>
      <c r="M34" s="254"/>
      <c r="N34" s="254"/>
      <c r="O34" s="254"/>
      <c r="P34" s="254"/>
      <c r="Q34" s="254"/>
      <c r="R34" s="254"/>
      <c r="S34" s="254"/>
      <c r="T34" s="254"/>
      <c r="U34" s="254"/>
      <c r="V34" s="254"/>
      <c r="Z34" s="19" t="s">
        <v>176</v>
      </c>
      <c r="AA34" s="43">
        <v>30000</v>
      </c>
    </row>
    <row r="35" spans="1:27">
      <c r="A35" s="130" t="s">
        <v>178</v>
      </c>
      <c r="B35" s="256" t="s">
        <v>179</v>
      </c>
      <c r="C35" s="257"/>
      <c r="D35" s="257"/>
      <c r="E35" s="257"/>
      <c r="F35" s="257"/>
      <c r="G35" s="257"/>
      <c r="H35" s="257"/>
      <c r="I35" s="257"/>
      <c r="J35" s="257"/>
      <c r="K35" s="257"/>
      <c r="L35" s="257"/>
      <c r="M35" s="257"/>
      <c r="N35" s="257"/>
      <c r="O35" s="257"/>
      <c r="P35" s="257"/>
      <c r="Q35" s="257"/>
      <c r="R35" s="257"/>
      <c r="S35" s="257"/>
      <c r="T35" s="257"/>
      <c r="U35" s="257"/>
      <c r="V35" s="258"/>
      <c r="Z35" s="126"/>
      <c r="AA35" s="126"/>
    </row>
    <row r="36" spans="1:27">
      <c r="A36" s="82" t="s">
        <v>181</v>
      </c>
      <c r="B36" s="254" t="s">
        <v>180</v>
      </c>
      <c r="C36" s="254"/>
      <c r="D36" s="254"/>
      <c r="E36" s="254"/>
      <c r="F36" s="254"/>
      <c r="G36" s="254"/>
      <c r="H36" s="254"/>
      <c r="I36" s="254"/>
      <c r="J36" s="254"/>
      <c r="K36" s="254"/>
      <c r="L36" s="254"/>
      <c r="M36" s="254"/>
      <c r="N36" s="254"/>
      <c r="O36" s="254"/>
      <c r="P36" s="254"/>
      <c r="Q36" s="254"/>
      <c r="R36" s="254"/>
      <c r="S36" s="254"/>
      <c r="T36" s="254"/>
      <c r="U36" s="254"/>
      <c r="V36" s="254"/>
    </row>
    <row r="37" spans="1:27">
      <c r="A37" s="82" t="s">
        <v>182</v>
      </c>
      <c r="B37" s="240" t="s">
        <v>199</v>
      </c>
      <c r="C37" s="240"/>
      <c r="D37" s="240"/>
      <c r="E37" s="240"/>
      <c r="F37" s="240"/>
      <c r="G37" s="240"/>
      <c r="H37" s="240"/>
      <c r="I37" s="240"/>
      <c r="J37" s="240"/>
      <c r="K37" s="240"/>
      <c r="L37" s="240"/>
      <c r="M37" s="240"/>
      <c r="N37" s="240"/>
      <c r="O37" s="240"/>
      <c r="P37" s="240"/>
      <c r="Q37" s="240"/>
      <c r="R37" s="240"/>
      <c r="S37" s="240"/>
      <c r="T37" s="240"/>
      <c r="U37" s="240"/>
      <c r="V37" s="240"/>
      <c r="Z37" s="44"/>
      <c r="AA37" s="20" t="s">
        <v>60</v>
      </c>
    </row>
    <row r="38" spans="1:27">
      <c r="A38" s="82" t="s">
        <v>183</v>
      </c>
      <c r="B38" s="240" t="s">
        <v>200</v>
      </c>
      <c r="C38" s="240"/>
      <c r="D38" s="240"/>
      <c r="E38" s="240"/>
      <c r="F38" s="240"/>
      <c r="G38" s="240"/>
      <c r="H38" s="240"/>
      <c r="I38" s="240"/>
      <c r="J38" s="240"/>
      <c r="K38" s="240"/>
      <c r="L38" s="240"/>
      <c r="M38" s="240"/>
      <c r="N38" s="240"/>
      <c r="O38" s="240"/>
      <c r="P38" s="240"/>
      <c r="Q38" s="240"/>
      <c r="R38" s="240"/>
      <c r="S38" s="240"/>
      <c r="T38" s="240"/>
      <c r="U38" s="240"/>
      <c r="V38" s="240"/>
    </row>
    <row r="39" spans="1:27">
      <c r="A39" s="82" t="s">
        <v>184</v>
      </c>
      <c r="B39" s="240" t="s">
        <v>188</v>
      </c>
      <c r="C39" s="240"/>
      <c r="D39" s="240"/>
      <c r="E39" s="240"/>
      <c r="F39" s="240"/>
      <c r="G39" s="240"/>
      <c r="H39" s="240"/>
      <c r="I39" s="240"/>
      <c r="J39" s="240"/>
      <c r="K39" s="240"/>
      <c r="L39" s="240"/>
      <c r="M39" s="240"/>
      <c r="N39" s="240"/>
      <c r="O39" s="240"/>
      <c r="P39" s="240"/>
      <c r="Q39" s="240"/>
      <c r="R39" s="240"/>
      <c r="S39" s="240"/>
      <c r="T39" s="240"/>
      <c r="U39" s="240"/>
      <c r="V39" s="240"/>
    </row>
    <row r="40" spans="1:27">
      <c r="A40" s="130" t="s">
        <v>185</v>
      </c>
      <c r="B40" s="256" t="s">
        <v>187</v>
      </c>
      <c r="C40" s="257"/>
      <c r="D40" s="257"/>
      <c r="E40" s="257"/>
      <c r="F40" s="257"/>
      <c r="G40" s="257"/>
      <c r="H40" s="257"/>
      <c r="I40" s="257"/>
      <c r="J40" s="257"/>
      <c r="K40" s="257"/>
      <c r="L40" s="257"/>
      <c r="M40" s="257"/>
      <c r="N40" s="257"/>
      <c r="O40" s="257"/>
      <c r="P40" s="257"/>
      <c r="Q40" s="257"/>
      <c r="R40" s="257"/>
      <c r="S40" s="257"/>
      <c r="T40" s="257"/>
      <c r="U40" s="257"/>
      <c r="V40" s="258"/>
    </row>
    <row r="41" spans="1:27">
      <c r="A41" s="82" t="s">
        <v>129</v>
      </c>
      <c r="B41" s="254" t="s">
        <v>171</v>
      </c>
      <c r="C41" s="254"/>
      <c r="D41" s="254"/>
      <c r="E41" s="254"/>
      <c r="F41" s="254"/>
      <c r="G41" s="254"/>
      <c r="H41" s="254"/>
      <c r="I41" s="254"/>
      <c r="J41" s="254"/>
      <c r="K41" s="254"/>
      <c r="L41" s="254"/>
      <c r="M41" s="254"/>
      <c r="N41" s="254"/>
      <c r="O41" s="254"/>
      <c r="P41" s="254"/>
      <c r="Q41" s="254"/>
      <c r="R41" s="254"/>
      <c r="S41" s="254"/>
      <c r="T41" s="254"/>
      <c r="U41" s="254"/>
      <c r="V41" s="254"/>
    </row>
  </sheetData>
  <sheetProtection algorithmName="SHA-512" hashValue="/nJeHpXMn+cdC7yAupMA1j+Nyal3C4xjji1U3E/ohrq3DxnOzObouNtzBXBZ230p8K+nZEVCoA0mLSM7BZ9wjQ==" saltValue="CSI2ifCBKBAxb+pQsNggEg==" spinCount="100000" sheet="1" formatCells="0" formatColumns="0" formatRows="0" insertColumns="0" insertRows="0" insertHyperlinks="0" deleteColumns="0" deleteRows="0" sort="0" autoFilter="0" pivotTables="0"/>
  <mergeCells count="30">
    <mergeCell ref="B39:V39"/>
    <mergeCell ref="B36:V36"/>
    <mergeCell ref="B41:V41"/>
    <mergeCell ref="B16:V16"/>
    <mergeCell ref="B17:V17"/>
    <mergeCell ref="B18:V18"/>
    <mergeCell ref="B19:V19"/>
    <mergeCell ref="B20:V20"/>
    <mergeCell ref="B21:V21"/>
    <mergeCell ref="B22:V22"/>
    <mergeCell ref="B23:V23"/>
    <mergeCell ref="B24:V24"/>
    <mergeCell ref="B25:V25"/>
    <mergeCell ref="B26:V27"/>
    <mergeCell ref="B35:V35"/>
    <mergeCell ref="B40:V40"/>
    <mergeCell ref="B37:V37"/>
    <mergeCell ref="B38:V38"/>
    <mergeCell ref="W1:Z1"/>
    <mergeCell ref="Q1:U1"/>
    <mergeCell ref="Q6:Q8"/>
    <mergeCell ref="F1:I1"/>
    <mergeCell ref="B34:V34"/>
    <mergeCell ref="B28:V28"/>
    <mergeCell ref="B31:V31"/>
    <mergeCell ref="B32:V32"/>
    <mergeCell ref="B33:V33"/>
    <mergeCell ref="B29:V29"/>
    <mergeCell ref="B30:V30"/>
    <mergeCell ref="K1:N1"/>
  </mergeCells>
  <phoneticPr fontId="1"/>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
  <sheetViews>
    <sheetView topLeftCell="A7" workbookViewId="0">
      <selection activeCell="AI22" sqref="AI22"/>
    </sheetView>
  </sheetViews>
  <sheetFormatPr defaultRowHeight="18.75"/>
  <cols>
    <col min="1" max="1" width="3.875" style="1" bestFit="1" customWidth="1"/>
    <col min="2" max="2" width="120.5" bestFit="1" customWidth="1"/>
    <col min="3" max="3" width="10.25" bestFit="1" customWidth="1"/>
  </cols>
  <sheetData>
    <row r="1" spans="1:4">
      <c r="A1" s="94" t="s">
        <v>137</v>
      </c>
      <c r="B1" s="3" t="s">
        <v>138</v>
      </c>
      <c r="C1" s="3" t="s">
        <v>139</v>
      </c>
      <c r="D1" s="3" t="s">
        <v>140</v>
      </c>
    </row>
    <row r="2" spans="1:4">
      <c r="A2" s="94">
        <f>ROW()-1</f>
        <v>1</v>
      </c>
      <c r="B2" s="3" t="s">
        <v>147</v>
      </c>
      <c r="C2" s="95">
        <v>45677</v>
      </c>
      <c r="D2" s="3" t="s">
        <v>145</v>
      </c>
    </row>
    <row r="3" spans="1:4">
      <c r="A3" s="94">
        <f t="shared" ref="A3:A11" si="0">ROW()-1</f>
        <v>2</v>
      </c>
      <c r="B3" s="3" t="s">
        <v>201</v>
      </c>
      <c r="C3" s="95">
        <v>46085</v>
      </c>
      <c r="D3" s="3" t="s">
        <v>202</v>
      </c>
    </row>
    <row r="4" spans="1:4">
      <c r="A4" s="94">
        <f t="shared" si="0"/>
        <v>3</v>
      </c>
      <c r="B4" s="3"/>
      <c r="C4" s="95"/>
      <c r="D4" s="3"/>
    </row>
    <row r="5" spans="1:4">
      <c r="A5" s="94">
        <f t="shared" si="0"/>
        <v>4</v>
      </c>
      <c r="B5" s="3"/>
      <c r="C5" s="95"/>
      <c r="D5" s="3"/>
    </row>
    <row r="6" spans="1:4">
      <c r="A6" s="94">
        <f t="shared" si="0"/>
        <v>5</v>
      </c>
      <c r="B6" s="3"/>
      <c r="C6" s="3"/>
      <c r="D6" s="3"/>
    </row>
    <row r="7" spans="1:4">
      <c r="A7" s="94">
        <f t="shared" si="0"/>
        <v>6</v>
      </c>
      <c r="B7" s="3"/>
      <c r="C7" s="3"/>
      <c r="D7" s="3"/>
    </row>
    <row r="8" spans="1:4">
      <c r="A8" s="94">
        <f t="shared" si="0"/>
        <v>7</v>
      </c>
      <c r="B8" s="3"/>
      <c r="C8" s="3"/>
      <c r="D8" s="3"/>
    </row>
    <row r="9" spans="1:4">
      <c r="A9" s="94">
        <f t="shared" si="0"/>
        <v>8</v>
      </c>
      <c r="B9" s="3"/>
      <c r="C9" s="3"/>
      <c r="D9" s="3"/>
    </row>
    <row r="10" spans="1:4">
      <c r="A10" s="94">
        <f t="shared" si="0"/>
        <v>9</v>
      </c>
      <c r="B10" s="3"/>
      <c r="C10" s="3"/>
      <c r="D10" s="3"/>
    </row>
    <row r="11" spans="1:4">
      <c r="A11" s="94">
        <f t="shared" si="0"/>
        <v>10</v>
      </c>
      <c r="B11" s="3"/>
      <c r="C11" s="3"/>
      <c r="D11" s="3"/>
    </row>
  </sheetData>
  <sheetProtection algorithmName="SHA-512" hashValue="iww+EJvR2hSBU3fqrVk9OGq9rLDPK78akc/WjYWsVkJ+0NazR9R/JEhkPKX1chYDa7xvXHFB1Vh/Ptu22hQ8Jg==" saltValue="gedNVCGRHN1PULCRxv/8IQ==" spinCount="100000" sheet="1" formatCells="0" formatColumns="0" formatRows="0" insertColumns="0" insertRows="0" insertHyperlinks="0" deleteColumns="0" deleteRows="0" sort="0" autoFilter="0" pivotTables="0"/>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試算シート</vt:lpstr>
      <vt:lpstr>職員用</vt:lpstr>
      <vt:lpstr>改訂履歴</vt:lpstr>
      <vt:lpstr>試算シート!Print_Area</vt:lpstr>
    </vt:vector>
  </TitlesOfParts>
  <Company>大和市役所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大和市役所</dc:creator>
  <cp:lastModifiedBy>309800 保険年金課 ユーザ018</cp:lastModifiedBy>
  <cp:lastPrinted>2026-03-24T11:33:10Z</cp:lastPrinted>
  <dcterms:created xsi:type="dcterms:W3CDTF">2023-12-23T03:13:22Z</dcterms:created>
  <dcterms:modified xsi:type="dcterms:W3CDTF">2026-03-24T11:37:58Z</dcterms:modified>
</cp:coreProperties>
</file>