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2110-0041d\d\環境総務課内専用\地球環境係\04 地域脱炭素推進事業\04 公共施設省エネ推進施設整備事業\公共施設太陽光・蓄電池\03_太陽光・蓄電池リース\xx_R8太陽光リースプロポ―ザル実施要領案\"/>
    </mc:Choice>
  </mc:AlternateContent>
  <xr:revisionPtr revIDLastSave="0" documentId="13_ncr:1_{B0B43E9A-5D50-4DFF-A194-5607F58F1B2E}" xr6:coauthVersionLast="47" xr6:coauthVersionMax="47" xr10:uidLastSave="{00000000-0000-0000-0000-000000000000}"/>
  <bookViews>
    <workbookView xWindow="390" yWindow="390" windowWidth="18210" windowHeight="10050" tabRatio="839" xr2:uid="{00000000-000D-0000-FFFF-FFFF00000000}"/>
  </bookViews>
  <sheets>
    <sheet name="様式第6-1号" sheetId="46" r:id="rId1"/>
    <sheet name="表示順検討" sheetId="33" state="hidden" r:id="rId2"/>
    <sheet name="別表" sheetId="35" state="hidden" r:id="rId3"/>
    <sheet name="（参考）年次別事業費" sheetId="29" state="hidden" r:id="rId4"/>
  </sheets>
  <definedNames>
    <definedName name="_1Q0対象建築物_W造を除く対象100㎡以上の棟数_プール更衣室含む">#REF!</definedName>
    <definedName name="_2DF400_" hidden="1">{"サーバ別",#N/A,FALSE,"業務改造"}</definedName>
    <definedName name="_3DF400_" hidden="1">{"サーバ別",#N/A,FALSE,"業務改造"}</definedName>
    <definedName name="_DF400" hidden="1">{"サーバ別",#N/A,FALSE,"業務改造"}</definedName>
    <definedName name="_fill2" hidden="1">#REF!</definedName>
    <definedName name="_xlnm._FilterDatabase" localSheetId="3" hidden="1">'（参考）年次別事業費'!$A$24:$AL$837</definedName>
    <definedName name="_xlnm._FilterDatabase" localSheetId="0" hidden="1">'様式第6-1号'!#REF!</definedName>
    <definedName name="_Key1" hidden="1">#REF!</definedName>
    <definedName name="_Key1.1" hidden="1">#REF!</definedName>
    <definedName name="_Key2" hidden="1">#REF!</definedName>
    <definedName name="_Order1" hidden="1">255</definedName>
    <definedName name="_Order2" hidden="1">1</definedName>
    <definedName name="_Parse_In" hidden="1">#REF!</definedName>
    <definedName name="_Parse_Out" hidden="1">#REF!</definedName>
    <definedName name="_Regression_X" hidden="1">#REF!</definedName>
    <definedName name="_Sort" hidden="1">#REF!</definedName>
    <definedName name="_Table1_In1" hidden="1">#REF!</definedName>
    <definedName name="_Table1_Out" hidden="1">#REF!</definedName>
    <definedName name="a" hidden="1">#REF!</definedName>
    <definedName name="aaaa" hidden="1">{"'表紙'!$A$1:$W$39"}</definedName>
    <definedName name="AccessDatabase" hidden="1">"C:\My Documents\１コン関連\Taiho2_SK_list.mdb"</definedName>
    <definedName name="AS2DocOpenMode" hidden="1">"AS2DocumentEdit"</definedName>
    <definedName name="b" hidden="1">#REF!</definedName>
    <definedName name="ｂｂ" hidden="1">{#N/A,#N/A,FALSE,"担当"}</definedName>
    <definedName name="bbbbb" hidden="1">{"HCDN_注釈以外",#N/A,FALSE,"10.0対応";"HCDN_注釈",#N/A,FALSE,"10.0対応";"HCDN_注釈以外",#N/A,FALSE,"9.0対応";"HCDN_注釈",#N/A,FALSE,"9.0対応";#N/A,#N/A,FALSE,"ﾏﾆｭｱﾙ一覧";#N/A,#N/A,FALSE,"ﾏﾆｭｱﾙ一覧 (2)"}</definedName>
    <definedName name="ccc" hidden="1">{"HCDN_注釈以外",#N/A,FALSE,"10.0対応";"HCDN_注釈",#N/A,FALSE,"10.0対応";"HCDN_注釈以外",#N/A,FALSE,"9.0対応";"HCDN_注釈",#N/A,FALSE,"9.0対応";#N/A,#N/A,FALSE,"ﾏﾆｭｱﾙ一覧";#N/A,#N/A,FALSE,"ﾏﾆｭｱﾙ一覧 (2)"}</definedName>
    <definedName name="ccccccccccc" hidden="1">{"HCDN_注釈以外",#N/A,FALSE,"10.0対応";"HCDN_注釈",#N/A,FALSE,"10.0対応";"HCDN_注釈以外",#N/A,FALSE,"9.0対応";"HCDN_注釈",#N/A,FALSE,"9.0対応";#N/A,#N/A,FALSE,"ﾏﾆｭｱﾙ一覧";#N/A,#N/A,FALSE,"ﾏﾆｭｱﾙ一覧 (2)"}</definedName>
    <definedName name="ｆｄ">#REF!</definedName>
    <definedName name="HTML_CodePage" hidden="1">932</definedName>
    <definedName name="HTML_Control" hidden="1">{"'表紙'!$A$1:$W$39"}</definedName>
    <definedName name="HTML_Description" hidden="1">""</definedName>
    <definedName name="HTML_Email" hidden="1">""</definedName>
    <definedName name="HTML_Header" hidden="1">"表紙"</definedName>
    <definedName name="HTML_LastUpdate" hidden="1">"99/05/04"</definedName>
    <definedName name="HTML_LineAfter" hidden="1">FALSE</definedName>
    <definedName name="HTML_LineBefore" hidden="1">FALSE</definedName>
    <definedName name="HTML_Name" hidden="1">"Toyo"</definedName>
    <definedName name="HTML_OBDlg2" hidden="1">TRUE</definedName>
    <definedName name="HTML_OBDlg4" hidden="1">TRUE</definedName>
    <definedName name="HTML_OS" hidden="1">0</definedName>
    <definedName name="HTML_PathFile" hidden="1">"C:\temp\MyHTML.htm"</definedName>
    <definedName name="HTML_Title" hidden="1">"見積検討会"</definedName>
    <definedName name="HTML1_1" hidden="1">"[帳票管理資料.xls]集計表!$A$1:$R$32"</definedName>
    <definedName name="HTML1_10" hidden="1">""</definedName>
    <definedName name="HTML1_11" hidden="1">1</definedName>
    <definedName name="HTML1_12" hidden="1">"C:\My Documents\MyHTML.htm"</definedName>
    <definedName name="HTML1_13" hidden="1">#N/A</definedName>
    <definedName name="HTML1_14" hidden="1">#N/A</definedName>
    <definedName name="HTML1_15" hidden="1">#N/A</definedName>
    <definedName name="HTML1_2" hidden="1">1</definedName>
    <definedName name="HTML1_3" hidden="1">"帳票管理資料.xls"</definedName>
    <definedName name="HTML1_4" hidden="1">"集計表"</definedName>
    <definedName name="HTML1_5" hidden="1">""</definedName>
    <definedName name="HTML1_6" hidden="1">-4146</definedName>
    <definedName name="HTML1_7" hidden="1">-4146</definedName>
    <definedName name="HTML1_8" hidden="1">"97/07/14"</definedName>
    <definedName name="HTML1_9" hidden="1">"お客様各位"</definedName>
    <definedName name="HTML2_1" hidden="1">"'[ﾌﾟﾗｯﾄﾌｫﾑ.XLS]プラットフォーム 変更分'!$A$1:$G$19"</definedName>
    <definedName name="HTML2_10" hidden="1">""</definedName>
    <definedName name="HTML2_11" hidden="1">1</definedName>
    <definedName name="HTML2_12" hidden="1">"C:\My Documents\変更h_w.htm"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3_1" hidden="1">"[ﾌﾟﾗｯﾄﾌｫﾑ.XLS]プラットフォーム!$A$1:$G$1656"</definedName>
    <definedName name="HTML3_10" hidden="1">""</definedName>
    <definedName name="HTML3_11" hidden="1">1</definedName>
    <definedName name="HTML3_12" hidden="1">"C:\My Documents\h_wMIN.htm"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""</definedName>
    <definedName name="HTML3_9" hidden="1">""</definedName>
    <definedName name="HTMLCount" hidden="1">1</definedName>
    <definedName name="kkkk" hidden="1">#REF!</definedName>
    <definedName name="l" hidden="1">{"'P-3 PPWマート作成 進捗状況'!$A$1:$I$92"}</definedName>
    <definedName name="_xlnm.Print_Area" localSheetId="1">表示順検討!$A$3:$K$20</definedName>
    <definedName name="_xlnm.Print_Area" localSheetId="0">'様式第6-1号'!$A$1:$J$44</definedName>
    <definedName name="Q棟面積基礎データ">#REF!</definedName>
    <definedName name="vccccccccccccc" hidden="1">{"HCDN_注釈以外",#N/A,FALSE,"10.0対応";"HCDN_注釈",#N/A,FALSE,"10.0対応";"HCDN_注釈以外",#N/A,FALSE,"9.0対応";"HCDN_注釈",#N/A,FALSE,"9.0対応";#N/A,#N/A,FALSE,"ﾏﾆｭｱﾙ一覧";#N/A,#N/A,FALSE,"ﾏﾆｭｱﾙ一覧 (2)"}</definedName>
    <definedName name="wrn.HCDN_全印刷." hidden="1">{"HCDN_注釈以外",#N/A,FALSE,"10.0対応";"HCDN_注釈",#N/A,FALSE,"10.0対応";"HCDN_注釈以外",#N/A,FALSE,"9.0対応";"HCDN_注釈",#N/A,FALSE,"9.0対応";#N/A,#N/A,FALSE,"ﾏﾆｭｱﾙ一覧";#N/A,#N/A,FALSE,"ﾏﾆｭｱﾙ一覧 (2)"}</definedName>
    <definedName name="wrn.Ｍ系全体." hidden="1">{"Ｍ系全体",#N/A,FALSE,"業務改造"}</definedName>
    <definedName name="wrn.サーバ別." hidden="1">{"サーバ別",#N/A,FALSE,"業務改造"}</definedName>
    <definedName name="wrn.すべて印刷.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wrn.一括印刷." hidden="1">{#N/A,#N/A,FALSE,"研究所";#N/A,#N/A,FALSE,"研究共通";#N/A,#N/A,FALSE,"研究計"}</definedName>
    <definedName name="wrn.構成ｶﾞｲﾄﾞ_全印刷." hidden="1">{"構成ｶﾞｲﾄﾞ_注釈以外",#N/A,FALSE,"10.0対応";"構成ｶﾞｲﾄﾞ_注釈",#N/A,FALSE,"10.0対応";"構成ｶﾞｲﾄﾞ_注釈以外",#N/A,FALSE,"9.0対応";"構成ｶﾞｲﾄﾞ_注釈",#N/A,FALSE,"9.0対応";#N/A,#N/A,FALSE,"マニュアル一覧表について";#N/A,#N/A,FALSE,"ﾏﾆｭｱﾙ一覧";#N/A,#N/A,FALSE,"ﾏﾆｭｱﾙ一覧 (2)";#N/A,#N/A,FALSE,"ﾏﾆｭｱﾙ一覧 (3)"}</definedName>
    <definedName name="wrn.全体andサーバ別." hidden="1">{"Ｍ系全体",#N/A,FALSE,"業務改造";"サーバ別",#N/A,FALSE,"業務改造"}</definedName>
    <definedName name="wrn.全体and担当." hidden="1">{"Ｍ系全体",#N/A,FALSE,"業務改造";"担当",#N/A,FALSE,"担当"}</definedName>
    <definedName name="wrn.担当." hidden="1">{#N/A,#N/A,FALSE,"担当"}</definedName>
    <definedName name="あいう" hidden="1">{"サーバ別",#N/A,FALSE,"業務改造"}</definedName>
    <definedName name="あざｚ3" hidden="1">{"HCDN_注釈以外",#N/A,FALSE,"10.0対応";"HCDN_注釈",#N/A,FALSE,"10.0対応";"HCDN_注釈以外",#N/A,FALSE,"9.0対応";"HCDN_注釈",#N/A,FALSE,"9.0対応";#N/A,#N/A,FALSE,"ﾏﾆｭｱﾙ一覧";#N/A,#N/A,FALSE,"ﾏﾆｭｱﾙ一覧 (2)"}</definedName>
    <definedName name="いい" hidden="1">{"Ｍ系全体",#N/A,FALSE,"業務改造"}</definedName>
    <definedName name="えｄｄｄ" hidden="1">#REF!</definedName>
    <definedName name="おおお" hidden="1">{"Ｍ系全体",#N/A,FALSE,"業務改造";"サーバ別",#N/A,FALSE,"業務改造"}</definedName>
    <definedName name="カタログページA">#REF!</definedName>
    <definedName name="カタログページB">#REF!</definedName>
    <definedName name="データベース">#REF!</definedName>
    <definedName name="印刷領域">#REF!</definedName>
    <definedName name="環境対応">#REF!</definedName>
    <definedName name="関連表" hidden="1">#REF!</definedName>
    <definedName name="検索条件">#REF!</definedName>
    <definedName name="見出し環境対応">#REF!</definedName>
    <definedName name="仕様">#REF!</definedName>
    <definedName name="諸経費">#REF!</definedName>
    <definedName name="寸法">#REF!</definedName>
    <definedName name="寸法・仕様">#REF!</definedName>
    <definedName name="設計費">#REF!</definedName>
    <definedName name="定価表示区分">#REF!</definedName>
    <definedName name="配送費">#REF!</definedName>
    <definedName name="別紙９スケジュール" hidden="1">{"Ｍ系全体",#N/A,FALSE,"業務改造"}</definedName>
    <definedName name="本番ＤＢ" hidden="1">{"HCDN_注釈以外",#N/A,FALSE,"10.0対応";"HCDN_注釈",#N/A,FALSE,"10.0対応";"HCDN_注釈以外",#N/A,FALSE,"9.0対応";"HCDN_注釈",#N/A,FALSE,"9.0対応";#N/A,#N/A,FALSE,"ﾏﾆｭｱﾙ一覧";#N/A,#N/A,FALSE,"ﾏﾆｭｱﾙ一覧 (2)"}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46" l="1"/>
  <c r="I33" i="46"/>
  <c r="I37" i="46"/>
  <c r="I39" i="46"/>
  <c r="I40" i="46" s="1"/>
  <c r="I38" i="46"/>
  <c r="I35" i="46" l="1"/>
  <c r="I41" i="46" s="1"/>
  <c r="A3" i="33" l="1"/>
  <c r="B20" i="33" l="1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R18" i="33" l="1"/>
  <c r="W18" i="33"/>
  <c r="W14" i="33"/>
  <c r="W10" i="33"/>
  <c r="W15" i="33"/>
  <c r="V16" i="33"/>
  <c r="V12" i="33"/>
  <c r="W19" i="33"/>
  <c r="W12" i="33"/>
  <c r="V19" i="33"/>
  <c r="V14" i="33"/>
  <c r="T19" i="33"/>
  <c r="T15" i="33"/>
  <c r="T11" i="33"/>
  <c r="T7" i="33"/>
  <c r="S19" i="33"/>
  <c r="S15" i="33"/>
  <c r="S11" i="33"/>
  <c r="S7" i="33"/>
  <c r="W17" i="33"/>
  <c r="W11" i="33"/>
  <c r="V18" i="33"/>
  <c r="V13" i="33"/>
  <c r="W16" i="33"/>
  <c r="V17" i="33"/>
  <c r="V6" i="33"/>
  <c r="T16" i="33"/>
  <c r="T10" i="33"/>
  <c r="W13" i="33"/>
  <c r="V15" i="33"/>
  <c r="T14" i="33"/>
  <c r="V10" i="33"/>
  <c r="T17" i="33"/>
  <c r="T6" i="33"/>
  <c r="S14" i="33"/>
  <c r="R16" i="33"/>
  <c r="R12" i="33"/>
  <c r="T13" i="33"/>
  <c r="S18" i="33"/>
  <c r="S13" i="33"/>
  <c r="R19" i="33"/>
  <c r="R15" i="33"/>
  <c r="R11" i="33"/>
  <c r="V11" i="33"/>
  <c r="T18" i="33"/>
  <c r="S16" i="33"/>
  <c r="S10" i="33"/>
  <c r="R17" i="33"/>
  <c r="R13" i="33"/>
  <c r="T12" i="33"/>
  <c r="S17" i="33"/>
  <c r="R14" i="33"/>
  <c r="S12" i="33"/>
  <c r="R10" i="33"/>
  <c r="S6" i="33"/>
  <c r="R6" i="33"/>
  <c r="K22" i="29"/>
  <c r="W6" i="33" l="1"/>
  <c r="C17" i="33"/>
  <c r="C6" i="33"/>
  <c r="C19" i="33"/>
  <c r="C12" i="33"/>
  <c r="C14" i="33"/>
  <c r="C7" i="33"/>
  <c r="C13" i="33"/>
  <c r="C16" i="33"/>
  <c r="C18" i="33"/>
  <c r="C11" i="33"/>
  <c r="C10" i="33"/>
  <c r="C20" i="33"/>
  <c r="C9" i="33"/>
  <c r="C15" i="33"/>
  <c r="C8" i="33"/>
  <c r="V20" i="33"/>
  <c r="P20" i="33"/>
  <c r="N20" i="33"/>
  <c r="D20" i="33"/>
  <c r="U20" i="33"/>
  <c r="S20" i="33"/>
  <c r="F20" i="33"/>
  <c r="G20" i="33" s="1"/>
  <c r="E20" i="33"/>
  <c r="H20" i="33" s="1"/>
  <c r="O20" i="33"/>
  <c r="M20" i="33"/>
  <c r="Q20" i="33"/>
  <c r="W20" i="33"/>
  <c r="T20" i="33"/>
  <c r="R20" i="33"/>
  <c r="D11" i="33"/>
  <c r="M11" i="33"/>
  <c r="U16" i="33"/>
  <c r="F16" i="33"/>
  <c r="N16" i="33"/>
  <c r="U15" i="33"/>
  <c r="F15" i="33"/>
  <c r="N15" i="33"/>
  <c r="D19" i="33"/>
  <c r="M19" i="33"/>
  <c r="E18" i="33"/>
  <c r="Q18" i="33"/>
  <c r="Q17" i="33"/>
  <c r="E17" i="33"/>
  <c r="T8" i="33"/>
  <c r="Q11" i="33"/>
  <c r="E11" i="33"/>
  <c r="R7" i="33"/>
  <c r="S8" i="33"/>
  <c r="V7" i="33"/>
  <c r="V8" i="33"/>
  <c r="U14" i="33"/>
  <c r="N14" i="33"/>
  <c r="F14" i="33"/>
  <c r="M18" i="33"/>
  <c r="D18" i="33"/>
  <c r="U13" i="33"/>
  <c r="F13" i="33"/>
  <c r="N13" i="33"/>
  <c r="D17" i="33"/>
  <c r="M17" i="33"/>
  <c r="N8" i="33"/>
  <c r="F8" i="33"/>
  <c r="Q6" i="33"/>
  <c r="E6" i="33"/>
  <c r="U12" i="33"/>
  <c r="F12" i="33"/>
  <c r="N12" i="33"/>
  <c r="M16" i="33"/>
  <c r="D16" i="33"/>
  <c r="U11" i="33"/>
  <c r="N11" i="33"/>
  <c r="F11" i="33"/>
  <c r="M15" i="33"/>
  <c r="D15" i="33"/>
  <c r="Q8" i="33"/>
  <c r="E8" i="33"/>
  <c r="W7" i="33"/>
  <c r="Q15" i="33"/>
  <c r="E15" i="33"/>
  <c r="W8" i="33"/>
  <c r="T9" i="33"/>
  <c r="W9" i="33"/>
  <c r="U10" i="33"/>
  <c r="N10" i="33"/>
  <c r="F10" i="33"/>
  <c r="M14" i="33"/>
  <c r="D14" i="33"/>
  <c r="F9" i="33"/>
  <c r="N9" i="33"/>
  <c r="M13" i="33"/>
  <c r="D13" i="33"/>
  <c r="E9" i="33"/>
  <c r="Q9" i="33"/>
  <c r="Q19" i="33"/>
  <c r="E19" i="33"/>
  <c r="U6" i="33"/>
  <c r="N6" i="33"/>
  <c r="F6" i="33"/>
  <c r="M10" i="33"/>
  <c r="D10" i="33"/>
  <c r="M9" i="33"/>
  <c r="D9" i="33"/>
  <c r="D12" i="33"/>
  <c r="M12" i="33"/>
  <c r="N7" i="33"/>
  <c r="F7" i="33"/>
  <c r="E16" i="33"/>
  <c r="Q16" i="33"/>
  <c r="M8" i="33"/>
  <c r="D8" i="33"/>
  <c r="U19" i="33"/>
  <c r="N19" i="33"/>
  <c r="F19" i="33"/>
  <c r="D7" i="33"/>
  <c r="M7" i="33"/>
  <c r="Q10" i="33"/>
  <c r="E10" i="33"/>
  <c r="Q12" i="33"/>
  <c r="E12" i="33"/>
  <c r="E13" i="33"/>
  <c r="Q13" i="33"/>
  <c r="R9" i="33"/>
  <c r="E7" i="33"/>
  <c r="Q7" i="33"/>
  <c r="R8" i="33"/>
  <c r="S9" i="33"/>
  <c r="V9" i="33"/>
  <c r="U18" i="33"/>
  <c r="N18" i="33"/>
  <c r="F18" i="33"/>
  <c r="M6" i="33"/>
  <c r="D6" i="33"/>
  <c r="Q14" i="33"/>
  <c r="E14" i="33"/>
  <c r="U17" i="33"/>
  <c r="N17" i="33"/>
  <c r="F17" i="33"/>
  <c r="P19" i="33"/>
  <c r="O19" i="33"/>
  <c r="P18" i="33"/>
  <c r="O18" i="33"/>
  <c r="P17" i="33"/>
  <c r="O17" i="33"/>
  <c r="P16" i="33"/>
  <c r="O16" i="33"/>
  <c r="P15" i="33"/>
  <c r="O15" i="33"/>
  <c r="P14" i="33"/>
  <c r="O14" i="33"/>
  <c r="P13" i="33"/>
  <c r="O13" i="33"/>
  <c r="P12" i="33"/>
  <c r="O12" i="33"/>
  <c r="P11" i="33"/>
  <c r="O11" i="33"/>
  <c r="R319" i="29"/>
  <c r="R320" i="29"/>
  <c r="R321" i="29"/>
  <c r="R322" i="29"/>
  <c r="R323" i="29"/>
  <c r="R324" i="29"/>
  <c r="R325" i="29"/>
  <c r="R326" i="29"/>
  <c r="R327" i="29"/>
  <c r="R328" i="29"/>
  <c r="R329" i="29"/>
  <c r="R330" i="29"/>
  <c r="R331" i="29"/>
  <c r="R332" i="29"/>
  <c r="R333" i="29"/>
  <c r="R334" i="29"/>
  <c r="R335" i="29"/>
  <c r="R336" i="29"/>
  <c r="R337" i="29"/>
  <c r="R338" i="29"/>
  <c r="R339" i="29"/>
  <c r="R318" i="29"/>
  <c r="P6" i="33" l="1"/>
  <c r="O6" i="33"/>
  <c r="H12" i="33"/>
  <c r="G12" i="33" s="1"/>
  <c r="U8" i="33"/>
  <c r="H14" i="33"/>
  <c r="G14" i="33" s="1"/>
  <c r="H16" i="33"/>
  <c r="G16" i="33" s="1"/>
  <c r="H9" i="33"/>
  <c r="G9" i="33" s="1"/>
  <c r="H11" i="33"/>
  <c r="G11" i="33" s="1"/>
  <c r="H17" i="33"/>
  <c r="G17" i="33" s="1"/>
  <c r="P7" i="33"/>
  <c r="P8" i="33"/>
  <c r="H18" i="33"/>
  <c r="G18" i="33" s="1"/>
  <c r="H10" i="33"/>
  <c r="G10" i="33" s="1"/>
  <c r="H19" i="33"/>
  <c r="G19" i="33" s="1"/>
  <c r="H15" i="33"/>
  <c r="G15" i="33" s="1"/>
  <c r="H8" i="33"/>
  <c r="G8" i="33" s="1"/>
  <c r="O9" i="33"/>
  <c r="O10" i="33"/>
  <c r="P9" i="33"/>
  <c r="P10" i="33"/>
  <c r="O7" i="33"/>
  <c r="O8" i="33"/>
  <c r="U7" i="33"/>
  <c r="U9" i="33"/>
  <c r="H7" i="33"/>
  <c r="G7" i="33" s="1"/>
  <c r="H13" i="33"/>
  <c r="G13" i="33" s="1"/>
  <c r="H6" i="33"/>
  <c r="G6" i="33" s="1"/>
  <c r="T813" i="29"/>
  <c r="T383" i="29"/>
  <c r="T387" i="29"/>
  <c r="T386" i="29"/>
  <c r="T704" i="29"/>
  <c r="T606" i="29"/>
  <c r="T589" i="29"/>
  <c r="T725" i="29"/>
  <c r="T717" i="29"/>
  <c r="T703" i="29"/>
  <c r="T595" i="29"/>
  <c r="T303" i="29"/>
  <c r="I18" i="33" l="1"/>
  <c r="J18" i="33" s="1"/>
  <c r="I7" i="33"/>
  <c r="J7" i="33" s="1"/>
  <c r="I8" i="33"/>
  <c r="J8" i="33" s="1"/>
  <c r="I10" i="33"/>
  <c r="J10" i="33" s="1"/>
  <c r="I9" i="33"/>
  <c r="J9" i="33" s="1"/>
  <c r="I11" i="33"/>
  <c r="J11" i="33" s="1"/>
  <c r="I15" i="33"/>
  <c r="J15" i="33" s="1"/>
  <c r="I16" i="33"/>
  <c r="J16" i="33" s="1"/>
  <c r="I19" i="33"/>
  <c r="J19" i="33" s="1"/>
  <c r="I14" i="33"/>
  <c r="J14" i="33" s="1"/>
  <c r="I20" i="33"/>
  <c r="J20" i="33" s="1"/>
  <c r="I6" i="33"/>
  <c r="J6" i="33" s="1"/>
  <c r="I13" i="33"/>
  <c r="J13" i="33" s="1"/>
  <c r="I17" i="33"/>
  <c r="J17" i="33" s="1"/>
  <c r="I12" i="33"/>
  <c r="J12" i="33" s="1"/>
  <c r="T345" i="29"/>
  <c r="K6" i="33" l="1"/>
  <c r="L6" i="33" s="1"/>
  <c r="K16" i="33"/>
  <c r="L16" i="33" s="1"/>
  <c r="K12" i="33"/>
  <c r="L12" i="33" s="1"/>
  <c r="K20" i="33"/>
  <c r="L20" i="33" s="1"/>
  <c r="K15" i="33"/>
  <c r="L15" i="33" s="1"/>
  <c r="K8" i="33"/>
  <c r="L8" i="33" s="1"/>
  <c r="K17" i="33"/>
  <c r="L17" i="33" s="1"/>
  <c r="K14" i="33"/>
  <c r="L14" i="33" s="1"/>
  <c r="K11" i="33"/>
  <c r="L11" i="33" s="1"/>
  <c r="K7" i="33"/>
  <c r="L7" i="33" s="1"/>
  <c r="K10" i="33"/>
  <c r="L10" i="33" s="1"/>
  <c r="K13" i="33"/>
  <c r="L13" i="33" s="1"/>
  <c r="K19" i="33"/>
  <c r="L19" i="33" s="1"/>
  <c r="K9" i="33"/>
  <c r="L9" i="33" s="1"/>
  <c r="K18" i="33"/>
  <c r="L18" i="33" s="1"/>
  <c r="T315" i="29"/>
  <c r="T317" i="29"/>
  <c r="T155" i="29"/>
  <c r="T133" i="29"/>
  <c r="T165" i="29"/>
  <c r="T116" i="29"/>
  <c r="T163" i="29"/>
  <c r="T203" i="29"/>
  <c r="T200" i="29"/>
  <c r="T62" i="29"/>
  <c r="T142" i="29"/>
  <c r="T46" i="29"/>
  <c r="T141" i="29"/>
  <c r="T137" i="29"/>
  <c r="T148" i="29"/>
  <c r="T177" i="29"/>
  <c r="T195" i="29"/>
  <c r="T194" i="29"/>
  <c r="T189" i="29"/>
  <c r="T175" i="29"/>
  <c r="T169" i="29"/>
  <c r="T174" i="29"/>
  <c r="T191" i="29"/>
  <c r="T202" i="29"/>
  <c r="I651" i="29" l="1"/>
  <c r="N8" i="29" l="1"/>
  <c r="R814" i="29"/>
  <c r="Q815" i="29"/>
  <c r="O6" i="29"/>
  <c r="O8" i="29" s="1"/>
  <c r="Q328" i="29" l="1"/>
  <c r="Q329" i="29"/>
  <c r="Q330" i="29"/>
  <c r="Q331" i="29"/>
  <c r="Q332" i="29"/>
  <c r="Q333" i="29"/>
  <c r="Q334" i="29"/>
  <c r="Q335" i="29"/>
  <c r="Q336" i="29"/>
  <c r="Q337" i="29"/>
  <c r="Q338" i="29"/>
  <c r="Q339" i="29"/>
  <c r="Q341" i="29"/>
  <c r="Q342" i="29"/>
  <c r="Q343" i="29"/>
  <c r="Q346" i="29"/>
  <c r="Q347" i="29"/>
  <c r="Q348" i="29"/>
  <c r="Q349" i="29"/>
  <c r="Q350" i="29"/>
  <c r="Q351" i="29"/>
  <c r="Q352" i="29"/>
  <c r="Q353" i="29"/>
  <c r="Q354" i="29"/>
  <c r="Q355" i="29"/>
  <c r="Q356" i="29"/>
  <c r="Q357" i="29"/>
  <c r="Q358" i="29"/>
  <c r="Q359" i="29"/>
  <c r="Q360" i="29"/>
  <c r="Q363" i="29"/>
  <c r="Q364" i="29"/>
  <c r="Q365" i="29"/>
  <c r="Q366" i="29"/>
  <c r="Q367" i="29"/>
  <c r="Q368" i="29"/>
  <c r="Q361" i="29"/>
  <c r="Q369" i="29"/>
  <c r="Q362" i="29"/>
  <c r="Q370" i="29"/>
  <c r="Q371" i="29"/>
  <c r="Q340" i="29"/>
  <c r="Q344" i="29"/>
  <c r="Q345" i="29"/>
  <c r="Q327" i="29"/>
  <c r="Q303" i="29"/>
  <c r="Q302" i="29"/>
  <c r="Q301" i="29"/>
  <c r="Q300" i="29"/>
  <c r="Q299" i="29"/>
  <c r="Q291" i="29"/>
  <c r="Q288" i="29"/>
  <c r="Q287" i="29"/>
  <c r="Q286" i="29"/>
  <c r="Q285" i="29"/>
  <c r="Q284" i="29"/>
  <c r="Q308" i="29"/>
  <c r="Q279" i="29"/>
  <c r="Q271" i="29"/>
  <c r="Q270" i="29"/>
  <c r="Q269" i="29"/>
  <c r="Q268" i="29"/>
  <c r="Q293" i="29"/>
  <c r="Q267" i="29"/>
  <c r="Q298" i="29"/>
  <c r="Q278" i="29"/>
  <c r="Q266" i="29"/>
  <c r="Q309" i="29"/>
  <c r="Q265" i="29"/>
  <c r="Q310" i="29"/>
  <c r="Q264" i="29"/>
  <c r="Q297" i="29"/>
  <c r="Q290" i="29"/>
  <c r="Q283" i="29"/>
  <c r="Q263" i="29"/>
  <c r="Q282" i="29"/>
  <c r="Q262" i="29"/>
  <c r="Q294" i="29"/>
  <c r="Q261" i="29"/>
  <c r="Q277" i="29"/>
  <c r="Q260" i="29"/>
  <c r="Q306" i="29"/>
  <c r="Q289" i="29"/>
  <c r="Q259" i="29"/>
  <c r="Q296" i="29"/>
  <c r="Q281" i="29"/>
  <c r="Q276" i="29"/>
  <c r="Q280" i="29"/>
  <c r="Q275" i="29"/>
  <c r="Q295" i="29"/>
  <c r="Q274" i="29"/>
  <c r="Q273" i="29"/>
  <c r="Q307" i="29"/>
  <c r="Q304" i="29"/>
  <c r="Q292" i="29"/>
  <c r="Q272" i="29"/>
  <c r="Q305" i="29"/>
  <c r="Q155" i="29"/>
  <c r="Q179" i="29"/>
  <c r="Q154" i="29"/>
  <c r="Q153" i="29"/>
  <c r="Q152" i="29"/>
  <c r="Q133" i="29"/>
  <c r="Q132" i="29"/>
  <c r="Q127" i="29"/>
  <c r="Q126" i="29"/>
  <c r="Q125" i="29"/>
  <c r="Q124" i="29"/>
  <c r="Q123" i="29"/>
  <c r="Q165" i="29"/>
  <c r="Q122" i="29"/>
  <c r="Q121" i="29"/>
  <c r="Q164" i="29"/>
  <c r="Q116" i="29"/>
  <c r="Q118" i="29"/>
  <c r="Q139" i="29"/>
  <c r="Q163" i="29"/>
  <c r="Q162" i="29"/>
  <c r="Q203" i="29"/>
  <c r="Q160" i="29"/>
  <c r="Q159" i="29"/>
  <c r="Q115" i="29"/>
  <c r="Q158" i="29"/>
  <c r="Q144" i="29"/>
  <c r="Q131" i="29"/>
  <c r="Q200" i="29"/>
  <c r="Q199" i="29"/>
  <c r="Q151" i="29"/>
  <c r="Q138" i="29"/>
  <c r="Q198" i="29"/>
  <c r="Q142" i="29"/>
  <c r="Q120" i="29"/>
  <c r="Q171" i="29"/>
  <c r="Q150" i="29"/>
  <c r="Q119" i="29"/>
  <c r="Q170" i="29"/>
  <c r="Q149" i="29"/>
  <c r="Q141" i="29"/>
  <c r="Q157" i="29"/>
  <c r="Q178" i="29"/>
  <c r="Q137" i="29"/>
  <c r="Q130" i="29"/>
  <c r="Q161" i="29"/>
  <c r="Q148" i="29"/>
  <c r="Q147" i="29"/>
  <c r="Q146" i="29"/>
  <c r="Q145" i="29"/>
  <c r="Q177" i="29"/>
  <c r="Q184" i="29"/>
  <c r="Q183" i="29"/>
  <c r="Q176" i="29"/>
  <c r="Q195" i="29"/>
  <c r="Q143" i="29"/>
  <c r="Q140" i="29"/>
  <c r="Q194" i="29"/>
  <c r="Q114" i="29"/>
  <c r="Q136" i="29"/>
  <c r="Q113" i="29"/>
  <c r="Q193" i="29"/>
  <c r="Q189" i="29"/>
  <c r="Q182" i="29"/>
  <c r="Q181" i="29"/>
  <c r="Q129" i="29"/>
  <c r="Q128" i="29"/>
  <c r="Q188" i="29"/>
  <c r="Q187" i="29"/>
  <c r="Q175" i="29"/>
  <c r="Q186" i="29"/>
  <c r="Q192" i="29"/>
  <c r="Q180" i="29"/>
  <c r="Q185" i="29"/>
  <c r="Q169" i="29"/>
  <c r="Q168" i="29"/>
  <c r="Q167" i="29"/>
  <c r="Q112" i="29"/>
  <c r="Q111" i="29"/>
  <c r="Q166" i="29"/>
  <c r="Q117" i="29"/>
  <c r="Q110" i="29"/>
  <c r="Q174" i="29"/>
  <c r="Q173" i="29"/>
  <c r="Q135" i="29"/>
  <c r="Q172" i="29"/>
  <c r="Q191" i="29"/>
  <c r="Q197" i="29"/>
  <c r="Q196" i="29"/>
  <c r="Q190" i="29"/>
  <c r="Q202" i="29"/>
  <c r="Q27" i="29"/>
  <c r="Q201" i="29"/>
  <c r="Q156" i="29"/>
  <c r="Q134" i="29"/>
  <c r="Q204" i="29"/>
  <c r="R34" i="29"/>
  <c r="Q591" i="29"/>
  <c r="Q424" i="29"/>
  <c r="Q419" i="29"/>
  <c r="R419" i="29"/>
  <c r="Q26" i="29"/>
  <c r="Q570" i="29"/>
  <c r="Q569" i="29"/>
  <c r="Q568" i="29"/>
  <c r="Q567" i="29"/>
  <c r="Q534" i="29"/>
  <c r="Q425" i="29"/>
  <c r="Q816" i="29"/>
  <c r="Q814" i="29"/>
  <c r="Q812" i="29"/>
  <c r="Q807" i="29"/>
  <c r="Q802" i="29"/>
  <c r="Q811" i="29"/>
  <c r="Q810" i="29"/>
  <c r="Q799" i="29"/>
  <c r="Q796" i="29"/>
  <c r="Q801" i="29"/>
  <c r="Q800" i="29"/>
  <c r="Q795" i="29"/>
  <c r="Q794" i="29"/>
  <c r="Q793" i="29"/>
  <c r="Q792" i="29"/>
  <c r="Q791" i="29"/>
  <c r="Q790" i="29"/>
  <c r="Q808" i="29"/>
  <c r="Q806" i="29"/>
  <c r="Q805" i="29"/>
  <c r="Q804" i="29"/>
  <c r="Q803" i="29"/>
  <c r="Q798" i="29"/>
  <c r="Q797" i="29"/>
  <c r="Q809" i="29"/>
  <c r="Q788" i="29"/>
  <c r="Q789" i="29"/>
  <c r="Q787" i="29"/>
  <c r="Q777" i="29"/>
  <c r="Q750" i="29"/>
  <c r="Q749" i="29"/>
  <c r="Q767" i="29"/>
  <c r="Q774" i="29"/>
  <c r="Q766" i="29"/>
  <c r="Q753" i="29"/>
  <c r="Q771" i="29"/>
  <c r="Q757" i="29"/>
  <c r="Q756" i="29"/>
  <c r="Q752" i="29"/>
  <c r="Q765" i="29"/>
  <c r="Q748" i="29"/>
  <c r="Q769" i="29"/>
  <c r="Q779" i="29"/>
  <c r="Q755" i="29"/>
  <c r="Q761" i="29"/>
  <c r="Q744" i="29"/>
  <c r="Q747" i="29"/>
  <c r="Q763" i="29"/>
  <c r="Q768" i="29"/>
  <c r="Q760" i="29"/>
  <c r="Q762" i="29"/>
  <c r="Q773" i="29"/>
  <c r="Q778" i="29"/>
  <c r="Q770" i="29"/>
  <c r="Q746" i="29"/>
  <c r="Q751" i="29"/>
  <c r="Q759" i="29"/>
  <c r="Q743" i="29"/>
  <c r="Q745" i="29"/>
  <c r="Q764" i="29"/>
  <c r="Q776" i="29"/>
  <c r="Q754" i="29"/>
  <c r="Q780" i="29"/>
  <c r="Q758" i="29"/>
  <c r="Q772" i="29"/>
  <c r="Q775" i="29"/>
  <c r="Q742" i="29"/>
  <c r="Q728" i="29"/>
  <c r="Q724" i="29"/>
  <c r="Q723" i="29"/>
  <c r="Q722" i="29"/>
  <c r="Q727" i="29"/>
  <c r="Q726" i="29"/>
  <c r="Q725" i="29"/>
  <c r="Q715" i="29"/>
  <c r="Q714" i="29"/>
  <c r="Q713" i="29"/>
  <c r="Q712" i="29"/>
  <c r="Q706" i="29"/>
  <c r="U705" i="29" s="1"/>
  <c r="Q703" i="29"/>
  <c r="Q696" i="29"/>
  <c r="Q695" i="29"/>
  <c r="Q694" i="29"/>
  <c r="Q690" i="29"/>
  <c r="Q687" i="29"/>
  <c r="Q702" i="29"/>
  <c r="Q689" i="29"/>
  <c r="Q692" i="29"/>
  <c r="Q688" i="29"/>
  <c r="Q701" i="29"/>
  <c r="Q691" i="29"/>
  <c r="Q699" i="29"/>
  <c r="Q698" i="29"/>
  <c r="Q700" i="29"/>
  <c r="Q697" i="29"/>
  <c r="Q693" i="29"/>
  <c r="Q663" i="29"/>
  <c r="Q666" i="29"/>
  <c r="Q654" i="29"/>
  <c r="Q653" i="29"/>
  <c r="Q650" i="29"/>
  <c r="Q649" i="29"/>
  <c r="Q645" i="29"/>
  <c r="Q644" i="29"/>
  <c r="Q643" i="29"/>
  <c r="Q642" i="29"/>
  <c r="Q641" i="29"/>
  <c r="Q640" i="29"/>
  <c r="Q639" i="29"/>
  <c r="Q638" i="29"/>
  <c r="Q637" i="29"/>
  <c r="Q648" i="29"/>
  <c r="Q661" i="29"/>
  <c r="Q659" i="29"/>
  <c r="Q665" i="29"/>
  <c r="Q657" i="29"/>
  <c r="Q664" i="29"/>
  <c r="Q619" i="29"/>
  <c r="Q615" i="29"/>
  <c r="Q613" i="29"/>
  <c r="Q610" i="29"/>
  <c r="Q609" i="29"/>
  <c r="Q608" i="29"/>
  <c r="Q607" i="29"/>
  <c r="Q614" i="29"/>
  <c r="Q618" i="29"/>
  <c r="Q617" i="29"/>
  <c r="Q616" i="29"/>
  <c r="Q612" i="29"/>
  <c r="Q611" i="29"/>
  <c r="Q621" i="29"/>
  <c r="Q620" i="29"/>
  <c r="Q595" i="29"/>
  <c r="Q594" i="29"/>
  <c r="Q589" i="29"/>
  <c r="Q587" i="29"/>
  <c r="Q585" i="29"/>
  <c r="Q581" i="29"/>
  <c r="Q577" i="29"/>
  <c r="Q590" i="29"/>
  <c r="Q376" i="29"/>
  <c r="Q378" i="29"/>
  <c r="Q377" i="29"/>
  <c r="Q375" i="29"/>
  <c r="Q374" i="29"/>
  <c r="Q418" i="29"/>
  <c r="Q421" i="29"/>
  <c r="Q420" i="29"/>
  <c r="Q395" i="29"/>
  <c r="Q394" i="29"/>
  <c r="Q393" i="29"/>
  <c r="Q392" i="29"/>
  <c r="Q391" i="29"/>
  <c r="Q390" i="29"/>
  <c r="Q389" i="29"/>
  <c r="Q388" i="29"/>
  <c r="Q387" i="29"/>
  <c r="Q386" i="29"/>
  <c r="Q385" i="29"/>
  <c r="Q422" i="29"/>
  <c r="Q384" i="29"/>
  <c r="Q423" i="29"/>
  <c r="Q417" i="29"/>
  <c r="Q416" i="29"/>
  <c r="Q415" i="29"/>
  <c r="Q414" i="29"/>
  <c r="Q413" i="29"/>
  <c r="Q412" i="29"/>
  <c r="Q411" i="29"/>
  <c r="Q410" i="29"/>
  <c r="Q409" i="29"/>
  <c r="Q408" i="29"/>
  <c r="Q407" i="29"/>
  <c r="Q406" i="29"/>
  <c r="Q405" i="29"/>
  <c r="Q404" i="29"/>
  <c r="Q403" i="29"/>
  <c r="Q402" i="29"/>
  <c r="Q401" i="29"/>
  <c r="Q400" i="29"/>
  <c r="Q399" i="29"/>
  <c r="Q398" i="29"/>
  <c r="Q397" i="29"/>
  <c r="Q396" i="29"/>
  <c r="Q466" i="29"/>
  <c r="Q441" i="29"/>
  <c r="Q473" i="29"/>
  <c r="Q472" i="29"/>
  <c r="Q524" i="29"/>
  <c r="Q471" i="29"/>
  <c r="Q455" i="29"/>
  <c r="Q454" i="29"/>
  <c r="Q453" i="29"/>
  <c r="Q464" i="29"/>
  <c r="Q533" i="29"/>
  <c r="Q470" i="29"/>
  <c r="Q469" i="29"/>
  <c r="Q501" i="29"/>
  <c r="Q463" i="29"/>
  <c r="Q462" i="29"/>
  <c r="Q461" i="29"/>
  <c r="Q460" i="29"/>
  <c r="Q459" i="29"/>
  <c r="Q482" i="29"/>
  <c r="Q478" i="29"/>
  <c r="Q468" i="29"/>
  <c r="Q477" i="29"/>
  <c r="Q467" i="29"/>
  <c r="Q457" i="29"/>
  <c r="Q452" i="29"/>
  <c r="Q451" i="29"/>
  <c r="Q450" i="29"/>
  <c r="Q449" i="29"/>
  <c r="Q448" i="29"/>
  <c r="Q447" i="29"/>
  <c r="Q446" i="29"/>
  <c r="Q445" i="29"/>
  <c r="Q444" i="29"/>
  <c r="Q488" i="29"/>
  <c r="Q443" i="29"/>
  <c r="Q481" i="29"/>
  <c r="Q442" i="29"/>
  <c r="Q494" i="29"/>
  <c r="Q493" i="29"/>
  <c r="Q487" i="29"/>
  <c r="Q486" i="29"/>
  <c r="Q485" i="29"/>
  <c r="Q484" i="29"/>
  <c r="Q483" i="29"/>
  <c r="Q475" i="29"/>
  <c r="Q479" i="29"/>
  <c r="Q474" i="29"/>
  <c r="Q518" i="29"/>
  <c r="Q517" i="29"/>
  <c r="Q502" i="29"/>
  <c r="Q525" i="29"/>
  <c r="Q521" i="29"/>
  <c r="Q520" i="29"/>
  <c r="Q500" i="29"/>
  <c r="Q514" i="29"/>
  <c r="Q513" i="29"/>
  <c r="Q512" i="29"/>
  <c r="Q511" i="29"/>
  <c r="Q510" i="29"/>
  <c r="Q509" i="29"/>
  <c r="Q508" i="29"/>
  <c r="Q499" i="29"/>
  <c r="Q498" i="29"/>
  <c r="Q507" i="29"/>
  <c r="Q497" i="29"/>
  <c r="Q496" i="29"/>
  <c r="Q495" i="29"/>
  <c r="Q506" i="29"/>
  <c r="Q532" i="29"/>
  <c r="Q531" i="29"/>
  <c r="Q530" i="29"/>
  <c r="Q529" i="29"/>
  <c r="Q528" i="29"/>
  <c r="Q526" i="29"/>
  <c r="Q523" i="29"/>
  <c r="Q522" i="29"/>
  <c r="Q519" i="29"/>
  <c r="Q505" i="29"/>
  <c r="Q504" i="29"/>
  <c r="Q516" i="29"/>
  <c r="Q503" i="29"/>
  <c r="Q515" i="29"/>
  <c r="Q527" i="29"/>
  <c r="Q492" i="29"/>
  <c r="Q491" i="29"/>
  <c r="Q490" i="29"/>
  <c r="Q489" i="29"/>
  <c r="Q476" i="29"/>
  <c r="Q465" i="29"/>
  <c r="Q480" i="29"/>
  <c r="Q458" i="29"/>
  <c r="Q456" i="29"/>
  <c r="Q539" i="29"/>
  <c r="Q538" i="29"/>
  <c r="Q551" i="29"/>
  <c r="Q564" i="29"/>
  <c r="Q556" i="29"/>
  <c r="Q554" i="29"/>
  <c r="Q548" i="29"/>
  <c r="Q546" i="29"/>
  <c r="Q550" i="29"/>
  <c r="Q549" i="29"/>
  <c r="Q562" i="29"/>
  <c r="Q553" i="29"/>
  <c r="Q552" i="29"/>
  <c r="Q547" i="29"/>
  <c r="Q561" i="29"/>
  <c r="Q560" i="29"/>
  <c r="Q559" i="29"/>
  <c r="Q557" i="29"/>
  <c r="Q555" i="29"/>
  <c r="Q566" i="29"/>
  <c r="Q565" i="29"/>
  <c r="Q580" i="29"/>
  <c r="Q579" i="29"/>
  <c r="Q578" i="29"/>
  <c r="Q586" i="29"/>
  <c r="Q576" i="29"/>
  <c r="Q588" i="29"/>
  <c r="Q582" i="29"/>
  <c r="Q584" i="29"/>
  <c r="Q583" i="29"/>
  <c r="Q317" i="29"/>
  <c r="Q316" i="29"/>
  <c r="Q25" i="29"/>
  <c r="R315" i="29"/>
  <c r="R314" i="29"/>
  <c r="R313" i="29"/>
  <c r="R312" i="29"/>
  <c r="R316" i="29"/>
  <c r="R311" i="29"/>
  <c r="R796" i="29"/>
  <c r="R813" i="29"/>
  <c r="R799" i="29"/>
  <c r="R801" i="29"/>
  <c r="R800" i="29"/>
  <c r="R795" i="29"/>
  <c r="R794" i="29"/>
  <c r="R793" i="29"/>
  <c r="R792" i="29"/>
  <c r="R791" i="29"/>
  <c r="R790" i="29"/>
  <c r="R798" i="29"/>
  <c r="R797" i="29"/>
  <c r="R782" i="29"/>
  <c r="R788" i="29"/>
  <c r="R784" i="29"/>
  <c r="R786" i="29"/>
  <c r="R789" i="29"/>
  <c r="R783" i="29"/>
  <c r="R787" i="29"/>
  <c r="R781" i="29"/>
  <c r="R785" i="29"/>
  <c r="R750" i="29"/>
  <c r="R749" i="29"/>
  <c r="R767" i="29"/>
  <c r="R766" i="29"/>
  <c r="R741" i="29"/>
  <c r="R753" i="29"/>
  <c r="R757" i="29"/>
  <c r="R756" i="29"/>
  <c r="R752" i="29"/>
  <c r="R730" i="29"/>
  <c r="R740" i="29"/>
  <c r="R765" i="29"/>
  <c r="R748" i="29"/>
  <c r="R731" i="29"/>
  <c r="R739" i="29"/>
  <c r="R737" i="29"/>
  <c r="R755" i="29"/>
  <c r="R736" i="29"/>
  <c r="R761" i="29"/>
  <c r="R729" i="29"/>
  <c r="R744" i="29"/>
  <c r="R747" i="29"/>
  <c r="R763" i="29"/>
  <c r="R760" i="29"/>
  <c r="R735" i="29"/>
  <c r="R762" i="29"/>
  <c r="R746" i="29"/>
  <c r="R751" i="29"/>
  <c r="R759" i="29"/>
  <c r="R743" i="29"/>
  <c r="R738" i="29"/>
  <c r="R745" i="29"/>
  <c r="R764" i="29"/>
  <c r="R733" i="29"/>
  <c r="R734" i="29"/>
  <c r="R754" i="29"/>
  <c r="R758" i="29"/>
  <c r="R742" i="29"/>
  <c r="R732" i="29"/>
  <c r="R724" i="29"/>
  <c r="R723" i="29"/>
  <c r="R722" i="29"/>
  <c r="R721" i="29"/>
  <c r="R725" i="29"/>
  <c r="R720" i="29"/>
  <c r="R719" i="29"/>
  <c r="R718" i="29"/>
  <c r="R717" i="29"/>
  <c r="R716" i="29"/>
  <c r="R708" i="29"/>
  <c r="R711" i="29"/>
  <c r="R709" i="29"/>
  <c r="R707" i="29"/>
  <c r="R712" i="29"/>
  <c r="R710" i="29"/>
  <c r="R704" i="29"/>
  <c r="R706" i="29"/>
  <c r="R705" i="29"/>
  <c r="R690" i="29"/>
  <c r="R685" i="29"/>
  <c r="R684" i="29"/>
  <c r="R682" i="29"/>
  <c r="R681" i="29"/>
  <c r="R680" i="29"/>
  <c r="R679" i="29"/>
  <c r="R678" i="29"/>
  <c r="R677" i="29"/>
  <c r="R676" i="29"/>
  <c r="R675" i="29"/>
  <c r="R674" i="29"/>
  <c r="R673" i="29"/>
  <c r="R671" i="29"/>
  <c r="R670" i="29"/>
  <c r="R669" i="29"/>
  <c r="R668" i="29"/>
  <c r="R667" i="29"/>
  <c r="R687" i="29"/>
  <c r="R683" i="29"/>
  <c r="R686" i="29"/>
  <c r="R689" i="29"/>
  <c r="R692" i="29"/>
  <c r="R688" i="29"/>
  <c r="R691" i="29"/>
  <c r="R672" i="29"/>
  <c r="R650" i="29"/>
  <c r="R649" i="29"/>
  <c r="R645" i="29"/>
  <c r="R644" i="29"/>
  <c r="R643" i="29"/>
  <c r="R642" i="29"/>
  <c r="R641" i="29"/>
  <c r="R640" i="29"/>
  <c r="R639" i="29"/>
  <c r="R638" i="29"/>
  <c r="R637" i="29"/>
  <c r="R636" i="29"/>
  <c r="R634" i="29"/>
  <c r="R633" i="29"/>
  <c r="R632" i="29"/>
  <c r="R631" i="29"/>
  <c r="R630" i="29"/>
  <c r="R629" i="29"/>
  <c r="R628" i="29"/>
  <c r="R627" i="29"/>
  <c r="R626" i="29"/>
  <c r="R625" i="29"/>
  <c r="R624" i="29"/>
  <c r="R623" i="29"/>
  <c r="R648" i="29"/>
  <c r="R622" i="29"/>
  <c r="R651" i="29"/>
  <c r="R635" i="29"/>
  <c r="R606" i="29"/>
  <c r="R603" i="29"/>
  <c r="R601" i="29"/>
  <c r="R605" i="29"/>
  <c r="R597" i="29"/>
  <c r="R615" i="29"/>
  <c r="R613" i="29"/>
  <c r="R610" i="29"/>
  <c r="R609" i="29"/>
  <c r="R608" i="29"/>
  <c r="R607" i="29"/>
  <c r="R596" i="29"/>
  <c r="R604" i="29"/>
  <c r="R614" i="29"/>
  <c r="R612" i="29"/>
  <c r="R602" i="29"/>
  <c r="R600" i="29"/>
  <c r="R599" i="29"/>
  <c r="R611" i="29"/>
  <c r="R598" i="29"/>
  <c r="R594" i="29"/>
  <c r="R592" i="29"/>
  <c r="R593" i="29"/>
  <c r="R570" i="29"/>
  <c r="R577" i="29"/>
  <c r="R574" i="29"/>
  <c r="R573" i="29"/>
  <c r="R572" i="29"/>
  <c r="R569" i="29"/>
  <c r="R568" i="29"/>
  <c r="R567" i="29"/>
  <c r="R571" i="29"/>
  <c r="R575" i="29"/>
  <c r="R576" i="29"/>
  <c r="R541" i="29"/>
  <c r="R548" i="29"/>
  <c r="R546" i="29"/>
  <c r="R550" i="29"/>
  <c r="R549" i="29"/>
  <c r="R553" i="29"/>
  <c r="R552" i="29"/>
  <c r="R547" i="29"/>
  <c r="R555" i="29"/>
  <c r="R543" i="29"/>
  <c r="R545" i="29"/>
  <c r="R556" i="29"/>
  <c r="R554" i="29"/>
  <c r="R551" i="29"/>
  <c r="R544" i="29"/>
  <c r="R536" i="29"/>
  <c r="R535" i="29"/>
  <c r="R534" i="29"/>
  <c r="R539" i="29"/>
  <c r="R538" i="29"/>
  <c r="R537" i="29"/>
  <c r="R476" i="29"/>
  <c r="R465" i="29"/>
  <c r="R480" i="29"/>
  <c r="R458" i="29"/>
  <c r="R456" i="29"/>
  <c r="R440" i="29"/>
  <c r="R439" i="29"/>
  <c r="R438" i="29"/>
  <c r="R433" i="29"/>
  <c r="R427" i="29"/>
  <c r="R436" i="29"/>
  <c r="R435" i="29"/>
  <c r="R487" i="29"/>
  <c r="R486" i="29"/>
  <c r="R485" i="29"/>
  <c r="R484" i="29"/>
  <c r="R483" i="29"/>
  <c r="R475" i="29"/>
  <c r="R479" i="29"/>
  <c r="R474" i="29"/>
  <c r="R429" i="29"/>
  <c r="R428" i="29"/>
  <c r="R473" i="29"/>
  <c r="R472" i="29"/>
  <c r="R471" i="29"/>
  <c r="R455" i="29"/>
  <c r="R454" i="29"/>
  <c r="R453" i="29"/>
  <c r="R464" i="29"/>
  <c r="R470" i="29"/>
  <c r="R469" i="29"/>
  <c r="R463" i="29"/>
  <c r="R462" i="29"/>
  <c r="R461" i="29"/>
  <c r="R460" i="29"/>
  <c r="R459" i="29"/>
  <c r="R482" i="29"/>
  <c r="R478" i="29"/>
  <c r="R468" i="29"/>
  <c r="R477" i="29"/>
  <c r="R467" i="29"/>
  <c r="R457" i="29"/>
  <c r="R452" i="29"/>
  <c r="R451" i="29"/>
  <c r="R450" i="29"/>
  <c r="R449" i="29"/>
  <c r="R448" i="29"/>
  <c r="R447" i="29"/>
  <c r="R446" i="29"/>
  <c r="R445" i="29"/>
  <c r="R444" i="29"/>
  <c r="R443" i="29"/>
  <c r="R481" i="29"/>
  <c r="R442" i="29"/>
  <c r="R437" i="29"/>
  <c r="R466" i="29"/>
  <c r="R441" i="29"/>
  <c r="R434" i="29"/>
  <c r="R432" i="29"/>
  <c r="R431" i="29"/>
  <c r="R430" i="29"/>
  <c r="R426" i="29"/>
  <c r="R425" i="29"/>
  <c r="R384" i="29"/>
  <c r="R417" i="29"/>
  <c r="R416" i="29"/>
  <c r="R415" i="29"/>
  <c r="R414" i="29"/>
  <c r="R413" i="29"/>
  <c r="R412" i="29"/>
  <c r="R411" i="29"/>
  <c r="R410" i="29"/>
  <c r="R409" i="29"/>
  <c r="R408" i="29"/>
  <c r="R407" i="29"/>
  <c r="R406" i="29"/>
  <c r="R405" i="29"/>
  <c r="R404" i="29"/>
  <c r="R403" i="29"/>
  <c r="R402" i="29"/>
  <c r="R401" i="29"/>
  <c r="R400" i="29"/>
  <c r="R399" i="29"/>
  <c r="R398" i="29"/>
  <c r="R397" i="29"/>
  <c r="R396" i="29"/>
  <c r="R381" i="29"/>
  <c r="R380" i="29"/>
  <c r="R379" i="29"/>
  <c r="R418" i="29"/>
  <c r="R421" i="29"/>
  <c r="R420" i="29"/>
  <c r="R395" i="29"/>
  <c r="R394" i="29"/>
  <c r="R393" i="29"/>
  <c r="R392" i="29"/>
  <c r="R391" i="29"/>
  <c r="R390" i="29"/>
  <c r="R389" i="29"/>
  <c r="R388" i="29"/>
  <c r="R387" i="29"/>
  <c r="R386" i="29"/>
  <c r="R385" i="29"/>
  <c r="R383" i="29"/>
  <c r="R382" i="29"/>
  <c r="R375" i="29"/>
  <c r="R374" i="29"/>
  <c r="R373" i="29"/>
  <c r="R372" i="29"/>
  <c r="R376" i="29"/>
  <c r="R340" i="29"/>
  <c r="R303" i="29"/>
  <c r="R302" i="29"/>
  <c r="R301" i="29"/>
  <c r="R300" i="29"/>
  <c r="R299" i="29"/>
  <c r="R234" i="29"/>
  <c r="R224" i="29"/>
  <c r="R213" i="29"/>
  <c r="R291" i="29"/>
  <c r="R288" i="29"/>
  <c r="R287" i="29"/>
  <c r="R286" i="29"/>
  <c r="R285" i="29"/>
  <c r="R284" i="29"/>
  <c r="R258" i="29"/>
  <c r="R257" i="29"/>
  <c r="R279" i="29"/>
  <c r="R271" i="29"/>
  <c r="R270" i="29"/>
  <c r="R269" i="29"/>
  <c r="R268" i="29"/>
  <c r="R256" i="29"/>
  <c r="R255" i="29"/>
  <c r="R254" i="29"/>
  <c r="R253" i="29"/>
  <c r="R252" i="29"/>
  <c r="R251" i="29"/>
  <c r="R293" i="29"/>
  <c r="R247" i="29"/>
  <c r="R246" i="29"/>
  <c r="R267" i="29"/>
  <c r="R245" i="29"/>
  <c r="R232" i="29"/>
  <c r="R298" i="29"/>
  <c r="R220" i="29"/>
  <c r="R219" i="29"/>
  <c r="R218" i="29"/>
  <c r="R278" i="29"/>
  <c r="R266" i="29"/>
  <c r="R244" i="29"/>
  <c r="R231" i="29"/>
  <c r="R210" i="29"/>
  <c r="R230" i="29"/>
  <c r="R207" i="29"/>
  <c r="R265" i="29"/>
  <c r="R243" i="29"/>
  <c r="R241" i="29"/>
  <c r="R205" i="29"/>
  <c r="R238" i="29"/>
  <c r="R237" i="29"/>
  <c r="R264" i="29"/>
  <c r="R297" i="29"/>
  <c r="R290" i="29"/>
  <c r="R283" i="29"/>
  <c r="R250" i="29"/>
  <c r="R229" i="29"/>
  <c r="R228" i="29"/>
  <c r="R263" i="29"/>
  <c r="R227" i="29"/>
  <c r="R226" i="29"/>
  <c r="R225" i="29"/>
  <c r="R282" i="29"/>
  <c r="R262" i="29"/>
  <c r="R242" i="29"/>
  <c r="R209" i="29"/>
  <c r="R294" i="29"/>
  <c r="R261" i="29"/>
  <c r="R223" i="29"/>
  <c r="R222" i="29"/>
  <c r="R208" i="29"/>
  <c r="R277" i="29"/>
  <c r="R260" i="29"/>
  <c r="R212" i="29"/>
  <c r="R249" i="29"/>
  <c r="R248" i="29"/>
  <c r="R206" i="29"/>
  <c r="R240" i="29"/>
  <c r="R214" i="29"/>
  <c r="R289" i="29"/>
  <c r="R221" i="29"/>
  <c r="R259" i="29"/>
  <c r="R211" i="29"/>
  <c r="R296" i="29"/>
  <c r="R236" i="29"/>
  <c r="R235" i="29"/>
  <c r="R217" i="29"/>
  <c r="R281" i="29"/>
  <c r="R276" i="29"/>
  <c r="R280" i="29"/>
  <c r="R275" i="29"/>
  <c r="R295" i="29"/>
  <c r="R274" i="29"/>
  <c r="R273" i="29"/>
  <c r="R239" i="29"/>
  <c r="R292" i="29"/>
  <c r="R272" i="29"/>
  <c r="R233" i="29"/>
  <c r="R216" i="29"/>
  <c r="R215" i="29"/>
  <c r="R155" i="29"/>
  <c r="R154" i="29"/>
  <c r="R153" i="29"/>
  <c r="R152" i="29"/>
  <c r="R133" i="29"/>
  <c r="R132" i="29"/>
  <c r="R127" i="29"/>
  <c r="R126" i="29"/>
  <c r="R125" i="29"/>
  <c r="R124" i="29"/>
  <c r="R123" i="29"/>
  <c r="R122" i="29"/>
  <c r="R121" i="29"/>
  <c r="R80" i="29"/>
  <c r="R32" i="29"/>
  <c r="R67" i="29"/>
  <c r="R116" i="29"/>
  <c r="R118" i="29"/>
  <c r="R139" i="29"/>
  <c r="R109" i="29"/>
  <c r="R108" i="29"/>
  <c r="R107" i="29"/>
  <c r="R106" i="29"/>
  <c r="R104" i="29"/>
  <c r="R103" i="29"/>
  <c r="R102" i="29"/>
  <c r="R115" i="29"/>
  <c r="R144" i="29"/>
  <c r="R131" i="29"/>
  <c r="R96" i="29"/>
  <c r="R79" i="29"/>
  <c r="R78" i="29"/>
  <c r="R77" i="29"/>
  <c r="R76" i="29"/>
  <c r="R101" i="29"/>
  <c r="R75" i="29"/>
  <c r="R74" i="29"/>
  <c r="R62" i="29"/>
  <c r="R151" i="29"/>
  <c r="R138" i="29"/>
  <c r="R61" i="29"/>
  <c r="R95" i="29"/>
  <c r="R55" i="29"/>
  <c r="R54" i="29"/>
  <c r="R142" i="29"/>
  <c r="R120" i="29"/>
  <c r="R60" i="29"/>
  <c r="R94" i="29"/>
  <c r="R53" i="29"/>
  <c r="R52" i="29"/>
  <c r="R51" i="29"/>
  <c r="R150" i="29"/>
  <c r="R119" i="29"/>
  <c r="R50" i="29"/>
  <c r="R90" i="29"/>
  <c r="R89" i="29"/>
  <c r="R49" i="29"/>
  <c r="R46" i="29"/>
  <c r="R149" i="29"/>
  <c r="R59" i="29"/>
  <c r="R88" i="29"/>
  <c r="R66" i="29"/>
  <c r="R45" i="29"/>
  <c r="R141" i="29"/>
  <c r="R87" i="29"/>
  <c r="R71" i="29"/>
  <c r="R36" i="29"/>
  <c r="R28" i="29"/>
  <c r="R137" i="29"/>
  <c r="R130" i="29"/>
  <c r="R70" i="29"/>
  <c r="R69" i="29"/>
  <c r="R35" i="29"/>
  <c r="R148" i="29"/>
  <c r="R147" i="29"/>
  <c r="R146" i="29"/>
  <c r="R145" i="29"/>
  <c r="R86" i="29"/>
  <c r="R105" i="29"/>
  <c r="R58" i="29"/>
  <c r="R40" i="29"/>
  <c r="R143" i="29"/>
  <c r="R140" i="29"/>
  <c r="R100" i="29"/>
  <c r="R85" i="29"/>
  <c r="R73" i="29"/>
  <c r="R114" i="29"/>
  <c r="R136" i="29"/>
  <c r="R113" i="29"/>
  <c r="R84" i="29"/>
  <c r="R65" i="29"/>
  <c r="R64" i="29"/>
  <c r="R30" i="29"/>
  <c r="R129" i="29"/>
  <c r="R128" i="29"/>
  <c r="R83" i="29"/>
  <c r="R43" i="29"/>
  <c r="R37" i="29"/>
  <c r="R82" i="29"/>
  <c r="R72" i="29"/>
  <c r="R57" i="29"/>
  <c r="R39" i="29"/>
  <c r="R112" i="29"/>
  <c r="R111" i="29"/>
  <c r="R81" i="29"/>
  <c r="R117" i="29"/>
  <c r="R110" i="29"/>
  <c r="R56" i="29"/>
  <c r="R135" i="29"/>
  <c r="R93" i="29"/>
  <c r="R92" i="29"/>
  <c r="R63" i="29"/>
  <c r="R42" i="29"/>
  <c r="R29" i="29"/>
  <c r="R99" i="29"/>
  <c r="R47" i="29"/>
  <c r="R98" i="29"/>
  <c r="R68" i="29"/>
  <c r="R41" i="29"/>
  <c r="R27" i="29"/>
  <c r="R44" i="29"/>
  <c r="R97" i="29"/>
  <c r="R134" i="29"/>
  <c r="R38" i="29"/>
  <c r="R91" i="29"/>
  <c r="R33" i="29"/>
  <c r="R31" i="29"/>
  <c r="L567" i="29"/>
  <c r="L568" i="29"/>
  <c r="L569" i="29"/>
  <c r="L27" i="29"/>
  <c r="L534" i="29"/>
  <c r="L570" i="29"/>
  <c r="L28" i="29"/>
  <c r="L596" i="29"/>
  <c r="L29" i="29"/>
  <c r="L30" i="29"/>
  <c r="L205" i="29"/>
  <c r="L667" i="29"/>
  <c r="L206" i="29"/>
  <c r="L729" i="29"/>
  <c r="L781" i="29"/>
  <c r="L31" i="29"/>
  <c r="L32" i="29"/>
  <c r="L207" i="29"/>
  <c r="L426" i="29"/>
  <c r="L33" i="29"/>
  <c r="L34" i="29"/>
  <c r="L35" i="29"/>
  <c r="L36" i="29"/>
  <c r="L208" i="29"/>
  <c r="L592" i="29"/>
  <c r="L622" i="29"/>
  <c r="L37" i="29"/>
  <c r="L209" i="29"/>
  <c r="L598" i="29"/>
  <c r="L599" i="29"/>
  <c r="L600" i="29"/>
  <c r="L623" i="29"/>
  <c r="L38" i="29"/>
  <c r="L210" i="29"/>
  <c r="L318" i="29"/>
  <c r="L319" i="29"/>
  <c r="L668" i="29"/>
  <c r="L669" i="29"/>
  <c r="L716" i="29"/>
  <c r="L717" i="29"/>
  <c r="L718" i="29"/>
  <c r="L730" i="29"/>
  <c r="L39" i="29"/>
  <c r="L40" i="29"/>
  <c r="L211" i="29"/>
  <c r="L212" i="29"/>
  <c r="L311" i="29"/>
  <c r="L571" i="29"/>
  <c r="L670" i="29"/>
  <c r="L671" i="29"/>
  <c r="L707" i="29"/>
  <c r="L41" i="29"/>
  <c r="L42" i="29"/>
  <c r="L43" i="29"/>
  <c r="L213" i="29"/>
  <c r="L312" i="29"/>
  <c r="L427" i="29"/>
  <c r="L535" i="29"/>
  <c r="L540" i="29"/>
  <c r="L601" i="29"/>
  <c r="L624" i="29"/>
  <c r="L625" i="29"/>
  <c r="L626" i="29"/>
  <c r="L672" i="29"/>
  <c r="L673" i="29"/>
  <c r="L674" i="29"/>
  <c r="L675" i="29"/>
  <c r="L708" i="29"/>
  <c r="L44" i="29"/>
  <c r="L45" i="29"/>
  <c r="L46" i="29"/>
  <c r="L214" i="29"/>
  <c r="L428" i="29"/>
  <c r="L429" i="29"/>
  <c r="L627" i="29"/>
  <c r="L676" i="29"/>
  <c r="L709" i="29"/>
  <c r="L47" i="29"/>
  <c r="L48" i="29"/>
  <c r="L49" i="29"/>
  <c r="L50" i="29"/>
  <c r="L51" i="29"/>
  <c r="L52" i="29"/>
  <c r="L53" i="29"/>
  <c r="L54" i="29"/>
  <c r="L55" i="29"/>
  <c r="L215" i="29"/>
  <c r="L216" i="29"/>
  <c r="L217" i="29"/>
  <c r="L541" i="29"/>
  <c r="L628" i="29"/>
  <c r="L731" i="29"/>
  <c r="L56" i="29"/>
  <c r="L57" i="29"/>
  <c r="L58" i="29"/>
  <c r="L59" i="29"/>
  <c r="L60" i="29"/>
  <c r="L61" i="29"/>
  <c r="L62" i="29"/>
  <c r="L218" i="29"/>
  <c r="L219" i="29"/>
  <c r="L220" i="29"/>
  <c r="L430" i="29"/>
  <c r="L431" i="29"/>
  <c r="L432" i="29"/>
  <c r="L433" i="29"/>
  <c r="L593" i="29"/>
  <c r="L602" i="29"/>
  <c r="L603" i="29"/>
  <c r="L629" i="29"/>
  <c r="L704" i="29"/>
  <c r="L710" i="29"/>
  <c r="L63" i="29"/>
  <c r="L64" i="29"/>
  <c r="L65" i="29"/>
  <c r="L66" i="29"/>
  <c r="L67" i="29"/>
  <c r="L221" i="29"/>
  <c r="L222" i="29"/>
  <c r="L223" i="29"/>
  <c r="L224" i="29"/>
  <c r="L379" i="29"/>
  <c r="L542" i="29"/>
  <c r="L572" i="29"/>
  <c r="L573" i="29"/>
  <c r="L574" i="29"/>
  <c r="L604" i="29"/>
  <c r="L630" i="29"/>
  <c r="L677" i="29"/>
  <c r="L719" i="29"/>
  <c r="L732" i="29"/>
  <c r="L782" i="29"/>
  <c r="L68" i="29"/>
  <c r="L69" i="29"/>
  <c r="L70" i="29"/>
  <c r="L71" i="29"/>
  <c r="L225" i="29"/>
  <c r="L226" i="29"/>
  <c r="L227" i="29"/>
  <c r="L228" i="29"/>
  <c r="L229" i="29"/>
  <c r="L230" i="29"/>
  <c r="L231" i="29"/>
  <c r="L232" i="29"/>
  <c r="L313" i="29"/>
  <c r="L314" i="29"/>
  <c r="L320" i="29"/>
  <c r="L321" i="29"/>
  <c r="L322" i="29"/>
  <c r="L631" i="29"/>
  <c r="L678" i="29"/>
  <c r="L72" i="29"/>
  <c r="L73" i="29"/>
  <c r="L74" i="29"/>
  <c r="L75" i="29"/>
  <c r="L76" i="29"/>
  <c r="L77" i="29"/>
  <c r="L78" i="29"/>
  <c r="L79" i="29"/>
  <c r="L80" i="29"/>
  <c r="L233" i="29"/>
  <c r="L234" i="29"/>
  <c r="L380" i="29"/>
  <c r="L381" i="29"/>
  <c r="L543" i="29"/>
  <c r="L575" i="29"/>
  <c r="L632" i="29"/>
  <c r="L679" i="29"/>
  <c r="L680" i="29"/>
  <c r="L711" i="29"/>
  <c r="L783" i="29"/>
  <c r="L81" i="29"/>
  <c r="L82" i="29"/>
  <c r="L83" i="29"/>
  <c r="L84" i="29"/>
  <c r="L85" i="29"/>
  <c r="L86" i="29"/>
  <c r="L87" i="29"/>
  <c r="L88" i="29"/>
  <c r="L89" i="29"/>
  <c r="L90" i="29"/>
  <c r="L235" i="29"/>
  <c r="L236" i="29"/>
  <c r="L237" i="29"/>
  <c r="L238" i="29"/>
  <c r="L605" i="29"/>
  <c r="L633" i="29"/>
  <c r="L681" i="29"/>
  <c r="L682" i="29"/>
  <c r="L720" i="29"/>
  <c r="L784" i="29"/>
  <c r="L91" i="29"/>
  <c r="L92" i="29"/>
  <c r="L93" i="29"/>
  <c r="L94" i="29"/>
  <c r="L95" i="29"/>
  <c r="L96" i="29"/>
  <c r="L239" i="29"/>
  <c r="L240" i="29"/>
  <c r="L241" i="29"/>
  <c r="L323" i="29"/>
  <c r="L324" i="29"/>
  <c r="L325" i="29"/>
  <c r="L326" i="29"/>
  <c r="L372" i="29"/>
  <c r="L434" i="29"/>
  <c r="L435" i="29"/>
  <c r="L436" i="29"/>
  <c r="L536" i="29"/>
  <c r="L544" i="29"/>
  <c r="L606" i="29"/>
  <c r="L634" i="29"/>
  <c r="L683" i="29"/>
  <c r="L684" i="29"/>
  <c r="L685" i="29"/>
  <c r="L733" i="29"/>
  <c r="L813" i="29"/>
  <c r="L97" i="29"/>
  <c r="L98" i="29"/>
  <c r="L99" i="29"/>
  <c r="L100" i="29"/>
  <c r="L101" i="29"/>
  <c r="L102" i="29"/>
  <c r="L103" i="29"/>
  <c r="L104" i="29"/>
  <c r="L242" i="29"/>
  <c r="L243" i="29"/>
  <c r="L244" i="29"/>
  <c r="L245" i="29"/>
  <c r="L246" i="29"/>
  <c r="L247" i="29"/>
  <c r="L437" i="29"/>
  <c r="L438" i="29"/>
  <c r="L439" i="29"/>
  <c r="L440" i="29"/>
  <c r="L635" i="29"/>
  <c r="L686" i="29"/>
  <c r="L705" i="29"/>
  <c r="L721" i="29"/>
  <c r="L734" i="29"/>
  <c r="L735" i="29"/>
  <c r="L736" i="29"/>
  <c r="L737" i="29"/>
  <c r="L785" i="29"/>
  <c r="L786" i="29"/>
  <c r="L105" i="29"/>
  <c r="L106" i="29"/>
  <c r="L107" i="29"/>
  <c r="L108" i="29"/>
  <c r="L109" i="29"/>
  <c r="L248" i="29"/>
  <c r="L249" i="29"/>
  <c r="L250" i="29"/>
  <c r="L251" i="29"/>
  <c r="L252" i="29"/>
  <c r="L253" i="29"/>
  <c r="L254" i="29"/>
  <c r="L255" i="29"/>
  <c r="L256" i="29"/>
  <c r="L257" i="29"/>
  <c r="L258" i="29"/>
  <c r="L315" i="29"/>
  <c r="L373" i="29"/>
  <c r="L382" i="29"/>
  <c r="L383" i="29"/>
  <c r="L537" i="29"/>
  <c r="L545" i="29"/>
  <c r="L636" i="29"/>
  <c r="L738" i="29"/>
  <c r="L739" i="29"/>
  <c r="L740" i="29"/>
  <c r="L741" i="29"/>
  <c r="L110" i="29"/>
  <c r="L111" i="29"/>
  <c r="L112" i="29"/>
  <c r="L113" i="29"/>
  <c r="L114" i="29"/>
  <c r="L115" i="29"/>
  <c r="L116" i="29"/>
  <c r="L259" i="29"/>
  <c r="L260" i="29"/>
  <c r="L261" i="29"/>
  <c r="L262" i="29"/>
  <c r="L263" i="29"/>
  <c r="L264" i="29"/>
  <c r="L265" i="29"/>
  <c r="L266" i="29"/>
  <c r="L267" i="29"/>
  <c r="L268" i="29"/>
  <c r="L269" i="29"/>
  <c r="L270" i="29"/>
  <c r="L271" i="29"/>
  <c r="L384" i="29"/>
  <c r="L441" i="29"/>
  <c r="L442" i="29"/>
  <c r="L443" i="29"/>
  <c r="L637" i="29"/>
  <c r="L742" i="29"/>
  <c r="L743" i="29"/>
  <c r="L744" i="29"/>
  <c r="L117" i="29"/>
  <c r="L118" i="29"/>
  <c r="L272" i="29"/>
  <c r="L273" i="29"/>
  <c r="L274" i="29"/>
  <c r="L275" i="29"/>
  <c r="L276" i="29"/>
  <c r="L277" i="29"/>
  <c r="L278" i="29"/>
  <c r="L279" i="29"/>
  <c r="L374" i="29"/>
  <c r="L444" i="29"/>
  <c r="L445" i="29"/>
  <c r="L446" i="29"/>
  <c r="L447" i="29"/>
  <c r="L448" i="29"/>
  <c r="L449" i="29"/>
  <c r="L450" i="29"/>
  <c r="L451" i="29"/>
  <c r="L452" i="29"/>
  <c r="L453" i="29"/>
  <c r="L454" i="29"/>
  <c r="L455" i="29"/>
  <c r="L456" i="29"/>
  <c r="L594" i="29"/>
  <c r="L607" i="29"/>
  <c r="L608" i="29"/>
  <c r="L609" i="29"/>
  <c r="L610" i="29"/>
  <c r="L638" i="29"/>
  <c r="L745" i="29"/>
  <c r="L746" i="29"/>
  <c r="L747" i="29"/>
  <c r="L748" i="29"/>
  <c r="L749" i="29"/>
  <c r="L750" i="29"/>
  <c r="L814" i="29"/>
  <c r="L119" i="29"/>
  <c r="L120" i="29"/>
  <c r="L121" i="29"/>
  <c r="L122" i="29"/>
  <c r="L123" i="29"/>
  <c r="L124" i="29"/>
  <c r="L125" i="29"/>
  <c r="L126" i="29"/>
  <c r="L127" i="29"/>
  <c r="L280" i="29"/>
  <c r="L281" i="29"/>
  <c r="L282" i="29"/>
  <c r="L283" i="29"/>
  <c r="L284" i="29"/>
  <c r="L285" i="29"/>
  <c r="L286" i="29"/>
  <c r="L287" i="29"/>
  <c r="L288" i="29"/>
  <c r="L375" i="29"/>
  <c r="L385" i="29"/>
  <c r="L386" i="29"/>
  <c r="L387" i="29"/>
  <c r="L388" i="29"/>
  <c r="L389" i="29"/>
  <c r="L390" i="29"/>
  <c r="L391" i="29"/>
  <c r="L392" i="29"/>
  <c r="L393" i="29"/>
  <c r="L394" i="29"/>
  <c r="L395" i="29"/>
  <c r="L538" i="29"/>
  <c r="L546" i="29"/>
  <c r="L611" i="29"/>
  <c r="L639" i="29"/>
  <c r="L640" i="29"/>
  <c r="L751" i="29"/>
  <c r="L752" i="29"/>
  <c r="L753" i="29"/>
  <c r="L787" i="29"/>
  <c r="L788" i="29"/>
  <c r="L790" i="29"/>
  <c r="L791" i="29"/>
  <c r="L792" i="29"/>
  <c r="L793" i="29"/>
  <c r="L794" i="29"/>
  <c r="L795" i="29"/>
  <c r="L796" i="29"/>
  <c r="L128" i="29"/>
  <c r="L129" i="29"/>
  <c r="L130" i="29"/>
  <c r="L131" i="29"/>
  <c r="L132" i="29"/>
  <c r="L133" i="29"/>
  <c r="L289" i="29"/>
  <c r="L290" i="29"/>
  <c r="L291" i="29"/>
  <c r="L396" i="29"/>
  <c r="L397" i="29"/>
  <c r="L398" i="29"/>
  <c r="L399" i="29"/>
  <c r="L400" i="29"/>
  <c r="L401" i="29"/>
  <c r="L402" i="29"/>
  <c r="L403" i="29"/>
  <c r="L404" i="29"/>
  <c r="L405" i="29"/>
  <c r="L406" i="29"/>
  <c r="L407" i="29"/>
  <c r="L408" i="29"/>
  <c r="L409" i="29"/>
  <c r="L410" i="29"/>
  <c r="L411" i="29"/>
  <c r="L412" i="29"/>
  <c r="L413" i="29"/>
  <c r="L414" i="29"/>
  <c r="L415" i="29"/>
  <c r="L416" i="29"/>
  <c r="L417" i="29"/>
  <c r="L457" i="29"/>
  <c r="L458" i="29"/>
  <c r="L547" i="29"/>
  <c r="L548" i="29"/>
  <c r="L612" i="29"/>
  <c r="L613" i="29"/>
  <c r="L641" i="29"/>
  <c r="L642" i="29"/>
  <c r="L754" i="29"/>
  <c r="L755" i="29"/>
  <c r="L756" i="29"/>
  <c r="L757" i="29"/>
  <c r="L797" i="29"/>
  <c r="L798" i="29"/>
  <c r="L134" i="29"/>
  <c r="L135" i="29"/>
  <c r="L136" i="29"/>
  <c r="L137" i="29"/>
  <c r="L138" i="29"/>
  <c r="L139" i="29"/>
  <c r="L292" i="29"/>
  <c r="L327" i="29"/>
  <c r="L328" i="29"/>
  <c r="L329" i="29"/>
  <c r="L330" i="29"/>
  <c r="L331" i="29"/>
  <c r="L332" i="29"/>
  <c r="L459" i="29"/>
  <c r="L460" i="29"/>
  <c r="L549" i="29"/>
  <c r="L550" i="29"/>
  <c r="L614" i="29"/>
  <c r="L643" i="29"/>
  <c r="L644" i="29"/>
  <c r="L645" i="29"/>
  <c r="L687" i="29"/>
  <c r="L712" i="29"/>
  <c r="L758" i="29"/>
  <c r="L759" i="29"/>
  <c r="L760" i="29"/>
  <c r="L761" i="29"/>
  <c r="L799" i="29"/>
  <c r="L140" i="29"/>
  <c r="L141" i="29"/>
  <c r="L142" i="29"/>
  <c r="L293" i="29"/>
  <c r="L376" i="29"/>
  <c r="L461" i="29"/>
  <c r="L462" i="29"/>
  <c r="L463" i="29"/>
  <c r="L464" i="29"/>
  <c r="L465" i="29"/>
  <c r="L551" i="29"/>
  <c r="L552" i="29"/>
  <c r="L576" i="29"/>
  <c r="L706" i="29"/>
  <c r="L722" i="29"/>
  <c r="L723" i="29"/>
  <c r="L762" i="29"/>
  <c r="L763" i="29"/>
  <c r="L789" i="29"/>
  <c r="L800" i="29"/>
  <c r="L143" i="29"/>
  <c r="L144" i="29"/>
  <c r="L294" i="29"/>
  <c r="L418" i="29"/>
  <c r="L539" i="29"/>
  <c r="L553" i="29"/>
  <c r="L615" i="29"/>
  <c r="L646" i="29"/>
  <c r="L647" i="29"/>
  <c r="L648" i="29"/>
  <c r="L649" i="29"/>
  <c r="L688" i="29"/>
  <c r="L689" i="29"/>
  <c r="L724" i="29"/>
  <c r="L764" i="29"/>
  <c r="L765" i="29"/>
  <c r="L145" i="29"/>
  <c r="L146" i="29"/>
  <c r="L147" i="29"/>
  <c r="L148" i="29"/>
  <c r="L149" i="29"/>
  <c r="L295" i="29"/>
  <c r="L296" i="29"/>
  <c r="L297" i="29"/>
  <c r="L298" i="29"/>
  <c r="L333" i="29"/>
  <c r="L334" i="29"/>
  <c r="L335" i="29"/>
  <c r="L336" i="29"/>
  <c r="L466" i="29"/>
  <c r="L467" i="29"/>
  <c r="L468" i="29"/>
  <c r="L469" i="29"/>
  <c r="L470" i="29"/>
  <c r="L471" i="29"/>
  <c r="L472" i="29"/>
  <c r="L473" i="29"/>
  <c r="L474" i="29"/>
  <c r="L475" i="29"/>
  <c r="L476" i="29"/>
  <c r="L554" i="29"/>
  <c r="L555" i="29"/>
  <c r="L690" i="29"/>
  <c r="L725" i="29"/>
  <c r="L766" i="29"/>
  <c r="L801" i="29"/>
  <c r="L150" i="29"/>
  <c r="L419" i="29"/>
  <c r="L420" i="29"/>
  <c r="L421" i="29"/>
  <c r="L477" i="29"/>
  <c r="L478" i="29"/>
  <c r="L479" i="29"/>
  <c r="L480" i="29"/>
  <c r="L577" i="29"/>
  <c r="L597" i="29"/>
  <c r="L650" i="29"/>
  <c r="L767" i="29"/>
  <c r="L151" i="29"/>
  <c r="L152" i="29"/>
  <c r="L153" i="29"/>
  <c r="L154" i="29"/>
  <c r="L155" i="29"/>
  <c r="L299" i="29"/>
  <c r="L300" i="29"/>
  <c r="L301" i="29"/>
  <c r="L302" i="29"/>
  <c r="L303" i="29"/>
  <c r="L316" i="29"/>
  <c r="L337" i="29"/>
  <c r="L338" i="29"/>
  <c r="L339" i="29"/>
  <c r="L340" i="29"/>
  <c r="L481" i="29"/>
  <c r="L482" i="29"/>
  <c r="L483" i="29"/>
  <c r="L484" i="29"/>
  <c r="L485" i="29"/>
  <c r="L486" i="29"/>
  <c r="L487" i="29"/>
  <c r="L556" i="29"/>
  <c r="L651" i="29"/>
  <c r="L652" i="29"/>
  <c r="L691" i="29"/>
  <c r="L692" i="29"/>
  <c r="L341" i="29"/>
  <c r="L342" i="29"/>
  <c r="L343" i="29"/>
  <c r="L344" i="29"/>
  <c r="L345" i="29"/>
  <c r="L422" i="29"/>
  <c r="L423" i="29"/>
  <c r="L488" i="29"/>
  <c r="L489" i="29"/>
  <c r="L557" i="29"/>
  <c r="L558" i="29"/>
  <c r="L578" i="29"/>
  <c r="L579" i="29"/>
  <c r="L580" i="29"/>
  <c r="L653" i="29"/>
  <c r="L693" i="29"/>
  <c r="L694" i="29"/>
  <c r="L695" i="29"/>
  <c r="L490" i="29"/>
  <c r="L491" i="29"/>
  <c r="L492" i="29"/>
  <c r="L559" i="29"/>
  <c r="L560" i="29"/>
  <c r="L561" i="29"/>
  <c r="L562" i="29"/>
  <c r="L581" i="29"/>
  <c r="L654" i="29"/>
  <c r="L713" i="29"/>
  <c r="L768" i="29"/>
  <c r="L769" i="29"/>
  <c r="L802" i="29"/>
  <c r="L815" i="29"/>
  <c r="L156" i="29"/>
  <c r="L317" i="29"/>
  <c r="L493" i="29"/>
  <c r="L494" i="29"/>
  <c r="L495" i="29"/>
  <c r="L496" i="29"/>
  <c r="L497" i="29"/>
  <c r="L498" i="29"/>
  <c r="L499" i="29"/>
  <c r="L500" i="29"/>
  <c r="L582" i="29"/>
  <c r="L583" i="29"/>
  <c r="L584" i="29"/>
  <c r="L696" i="29"/>
  <c r="L770" i="29"/>
  <c r="L803" i="29"/>
  <c r="L804" i="29"/>
  <c r="L805" i="29"/>
  <c r="L806" i="29"/>
  <c r="L807" i="29"/>
  <c r="L157" i="29"/>
  <c r="L346" i="29"/>
  <c r="L347" i="29"/>
  <c r="L348" i="29"/>
  <c r="L349" i="29"/>
  <c r="L350" i="29"/>
  <c r="L351" i="29"/>
  <c r="L352" i="29"/>
  <c r="L353" i="29"/>
  <c r="L354" i="29"/>
  <c r="L355" i="29"/>
  <c r="L356" i="29"/>
  <c r="L501" i="29"/>
  <c r="L502" i="29"/>
  <c r="L503" i="29"/>
  <c r="L504" i="29"/>
  <c r="L505" i="29"/>
  <c r="L563" i="29"/>
  <c r="L697" i="29"/>
  <c r="L771" i="29"/>
  <c r="L808" i="29"/>
  <c r="L506" i="29"/>
  <c r="L507" i="29"/>
  <c r="L508" i="29"/>
  <c r="L509" i="29"/>
  <c r="L510" i="29"/>
  <c r="L511" i="29"/>
  <c r="L512" i="29"/>
  <c r="L513" i="29"/>
  <c r="L585" i="29"/>
  <c r="L772" i="29"/>
  <c r="L809" i="29"/>
  <c r="L816" i="29"/>
  <c r="L158" i="29"/>
  <c r="L159" i="29"/>
  <c r="L160" i="29"/>
  <c r="L514" i="29"/>
  <c r="L515" i="29"/>
  <c r="L516" i="29"/>
  <c r="L586" i="29"/>
  <c r="L655" i="29"/>
  <c r="L698" i="29"/>
  <c r="L726" i="29"/>
  <c r="L727" i="29"/>
  <c r="L773" i="29"/>
  <c r="L810" i="29"/>
  <c r="L161" i="29"/>
  <c r="L162" i="29"/>
  <c r="L163" i="29"/>
  <c r="L164" i="29"/>
  <c r="L165" i="29"/>
  <c r="L304" i="29"/>
  <c r="L517" i="29"/>
  <c r="L518" i="29"/>
  <c r="L656" i="29"/>
  <c r="L657" i="29"/>
  <c r="L699" i="29"/>
  <c r="L774" i="29"/>
  <c r="L166" i="29"/>
  <c r="L167" i="29"/>
  <c r="L168" i="29"/>
  <c r="L169" i="29"/>
  <c r="L170" i="29"/>
  <c r="L171" i="29"/>
  <c r="L305" i="29"/>
  <c r="L306" i="29"/>
  <c r="L357" i="29"/>
  <c r="L358" i="29"/>
  <c r="L359" i="29"/>
  <c r="L360" i="29"/>
  <c r="L361" i="29"/>
  <c r="L362" i="29"/>
  <c r="L519" i="29"/>
  <c r="L587" i="29"/>
  <c r="L811" i="29"/>
  <c r="L172" i="29"/>
  <c r="L173" i="29"/>
  <c r="L174" i="29"/>
  <c r="L175" i="29"/>
  <c r="L176" i="29"/>
  <c r="L177" i="29"/>
  <c r="L424" i="29"/>
  <c r="L520" i="29"/>
  <c r="L521" i="29"/>
  <c r="L522" i="29"/>
  <c r="L523" i="29"/>
  <c r="L588" i="29"/>
  <c r="L714" i="29"/>
  <c r="L715" i="29"/>
  <c r="L775" i="29"/>
  <c r="L812" i="29"/>
  <c r="L178" i="29"/>
  <c r="L179" i="29"/>
  <c r="L307" i="29"/>
  <c r="L308" i="29"/>
  <c r="L616" i="29"/>
  <c r="L617" i="29"/>
  <c r="L618" i="29"/>
  <c r="L658" i="29"/>
  <c r="L700" i="29"/>
  <c r="L776" i="29"/>
  <c r="L25" i="29"/>
  <c r="L180" i="29"/>
  <c r="L181" i="29"/>
  <c r="L182" i="29"/>
  <c r="L183" i="29"/>
  <c r="L184" i="29"/>
  <c r="L363" i="29"/>
  <c r="L364" i="29"/>
  <c r="L365" i="29"/>
  <c r="L366" i="29"/>
  <c r="L367" i="29"/>
  <c r="L368" i="29"/>
  <c r="L564" i="29"/>
  <c r="L777" i="29"/>
  <c r="L185" i="29"/>
  <c r="L186" i="29"/>
  <c r="L187" i="29"/>
  <c r="L188" i="29"/>
  <c r="L189" i="29"/>
  <c r="L524" i="29"/>
  <c r="L525" i="29"/>
  <c r="L526" i="29"/>
  <c r="L527" i="29"/>
  <c r="L589" i="29"/>
  <c r="L778" i="29"/>
  <c r="L190" i="29"/>
  <c r="L191" i="29"/>
  <c r="L192" i="29"/>
  <c r="L193" i="29"/>
  <c r="L194" i="29"/>
  <c r="L377" i="29"/>
  <c r="L528" i="29"/>
  <c r="L590" i="29"/>
  <c r="L595" i="29"/>
  <c r="L659" i="29"/>
  <c r="L660" i="29"/>
  <c r="L661" i="29"/>
  <c r="L662" i="29"/>
  <c r="L663" i="29"/>
  <c r="L701" i="29"/>
  <c r="L702" i="29"/>
  <c r="L195" i="29"/>
  <c r="L309" i="29"/>
  <c r="L529" i="29"/>
  <c r="L530" i="29"/>
  <c r="L531" i="29"/>
  <c r="L565" i="29"/>
  <c r="L664" i="29"/>
  <c r="L665" i="29"/>
  <c r="L779" i="29"/>
  <c r="L196" i="29"/>
  <c r="L197" i="29"/>
  <c r="L198" i="29"/>
  <c r="L532" i="29"/>
  <c r="L566" i="29"/>
  <c r="L619" i="29"/>
  <c r="L780" i="29"/>
  <c r="L199" i="29"/>
  <c r="L200" i="29"/>
  <c r="L310" i="29"/>
  <c r="L201" i="29"/>
  <c r="L202" i="29"/>
  <c r="L203" i="29"/>
  <c r="L620" i="29"/>
  <c r="L621" i="29"/>
  <c r="L666" i="29"/>
  <c r="L204" i="29"/>
  <c r="L369" i="29"/>
  <c r="L370" i="29"/>
  <c r="L371" i="29"/>
  <c r="L378" i="29"/>
  <c r="L533" i="29"/>
  <c r="L728" i="29"/>
  <c r="L26" i="29"/>
  <c r="L703" i="29"/>
  <c r="L425" i="29"/>
  <c r="N341" i="29"/>
  <c r="N342" i="29"/>
  <c r="N343" i="29"/>
  <c r="N344" i="29"/>
  <c r="N345" i="29"/>
  <c r="N422" i="29"/>
  <c r="N423" i="29"/>
  <c r="N488" i="29"/>
  <c r="N489" i="29"/>
  <c r="N557" i="29"/>
  <c r="N558" i="29"/>
  <c r="N578" i="29"/>
  <c r="N579" i="29"/>
  <c r="N580" i="29"/>
  <c r="N653" i="29"/>
  <c r="N693" i="29"/>
  <c r="N694" i="29"/>
  <c r="N695" i="29"/>
  <c r="N490" i="29"/>
  <c r="N491" i="29"/>
  <c r="N492" i="29"/>
  <c r="N559" i="29"/>
  <c r="N560" i="29"/>
  <c r="N561" i="29"/>
  <c r="N562" i="29"/>
  <c r="N581" i="29"/>
  <c r="N654" i="29"/>
  <c r="N713" i="29"/>
  <c r="N768" i="29"/>
  <c r="N769" i="29"/>
  <c r="N802" i="29"/>
  <c r="N815" i="29"/>
  <c r="N156" i="29"/>
  <c r="N317" i="29"/>
  <c r="N493" i="29"/>
  <c r="N494" i="29"/>
  <c r="N495" i="29"/>
  <c r="N496" i="29"/>
  <c r="N497" i="29"/>
  <c r="N498" i="29"/>
  <c r="N499" i="29"/>
  <c r="N500" i="29"/>
  <c r="N582" i="29"/>
  <c r="N583" i="29"/>
  <c r="N584" i="29"/>
  <c r="N696" i="29"/>
  <c r="N770" i="29"/>
  <c r="N803" i="29"/>
  <c r="N804" i="29"/>
  <c r="N805" i="29"/>
  <c r="N806" i="29"/>
  <c r="N807" i="29"/>
  <c r="N157" i="29"/>
  <c r="N346" i="29"/>
  <c r="N347" i="29"/>
  <c r="N348" i="29"/>
  <c r="N349" i="29"/>
  <c r="N350" i="29"/>
  <c r="N351" i="29"/>
  <c r="N352" i="29"/>
  <c r="N353" i="29"/>
  <c r="N354" i="29"/>
  <c r="N355" i="29"/>
  <c r="N356" i="29"/>
  <c r="N501" i="29"/>
  <c r="N502" i="29"/>
  <c r="N503" i="29"/>
  <c r="N504" i="29"/>
  <c r="N505" i="29"/>
  <c r="N563" i="29"/>
  <c r="N697" i="29"/>
  <c r="N771" i="29"/>
  <c r="N808" i="29"/>
  <c r="N506" i="29"/>
  <c r="N507" i="29"/>
  <c r="N508" i="29"/>
  <c r="N509" i="29"/>
  <c r="N510" i="29"/>
  <c r="N511" i="29"/>
  <c r="N512" i="29"/>
  <c r="N513" i="29"/>
  <c r="N585" i="29"/>
  <c r="N772" i="29"/>
  <c r="N809" i="29"/>
  <c r="N816" i="29"/>
  <c r="N158" i="29"/>
  <c r="N159" i="29"/>
  <c r="N160" i="29"/>
  <c r="N514" i="29"/>
  <c r="N515" i="29"/>
  <c r="N516" i="29"/>
  <c r="N586" i="29"/>
  <c r="N655" i="29"/>
  <c r="N698" i="29"/>
  <c r="N726" i="29"/>
  <c r="N727" i="29"/>
  <c r="N773" i="29"/>
  <c r="N810" i="29"/>
  <c r="N161" i="29"/>
  <c r="N162" i="29"/>
  <c r="N163" i="29"/>
  <c r="N164" i="29"/>
  <c r="N165" i="29"/>
  <c r="N304" i="29"/>
  <c r="N517" i="29"/>
  <c r="N518" i="29"/>
  <c r="N656" i="29"/>
  <c r="N657" i="29"/>
  <c r="N699" i="29"/>
  <c r="N774" i="29"/>
  <c r="N166" i="29"/>
  <c r="N167" i="29"/>
  <c r="N168" i="29"/>
  <c r="N169" i="29"/>
  <c r="N170" i="29"/>
  <c r="N171" i="29"/>
  <c r="N305" i="29"/>
  <c r="N306" i="29"/>
  <c r="N357" i="29"/>
  <c r="N358" i="29"/>
  <c r="N359" i="29"/>
  <c r="N360" i="29"/>
  <c r="N361" i="29"/>
  <c r="N362" i="29"/>
  <c r="N519" i="29"/>
  <c r="N587" i="29"/>
  <c r="N811" i="29"/>
  <c r="N172" i="29"/>
  <c r="N173" i="29"/>
  <c r="N174" i="29"/>
  <c r="N175" i="29"/>
  <c r="N176" i="29"/>
  <c r="N177" i="29"/>
  <c r="N424" i="29"/>
  <c r="N520" i="29"/>
  <c r="N521" i="29"/>
  <c r="N522" i="29"/>
  <c r="N523" i="29"/>
  <c r="N588" i="29"/>
  <c r="N714" i="29"/>
  <c r="N715" i="29"/>
  <c r="N775" i="29"/>
  <c r="N812" i="29"/>
  <c r="N178" i="29"/>
  <c r="N179" i="29"/>
  <c r="N307" i="29"/>
  <c r="N308" i="29"/>
  <c r="N616" i="29"/>
  <c r="N617" i="29"/>
  <c r="N618" i="29"/>
  <c r="N658" i="29"/>
  <c r="N700" i="29"/>
  <c r="N776" i="29"/>
  <c r="N25" i="29"/>
  <c r="N180" i="29"/>
  <c r="N181" i="29"/>
  <c r="N182" i="29"/>
  <c r="N183" i="29"/>
  <c r="N184" i="29"/>
  <c r="N363" i="29"/>
  <c r="N364" i="29"/>
  <c r="N365" i="29"/>
  <c r="N366" i="29"/>
  <c r="N367" i="29"/>
  <c r="N368" i="29"/>
  <c r="N564" i="29"/>
  <c r="N777" i="29"/>
  <c r="N185" i="29"/>
  <c r="N186" i="29"/>
  <c r="N187" i="29"/>
  <c r="N188" i="29"/>
  <c r="N189" i="29"/>
  <c r="N524" i="29"/>
  <c r="N525" i="29"/>
  <c r="N526" i="29"/>
  <c r="N527" i="29"/>
  <c r="N589" i="29"/>
  <c r="N778" i="29"/>
  <c r="N190" i="29"/>
  <c r="N191" i="29"/>
  <c r="N192" i="29"/>
  <c r="N193" i="29"/>
  <c r="N194" i="29"/>
  <c r="N377" i="29"/>
  <c r="N528" i="29"/>
  <c r="N590" i="29"/>
  <c r="N595" i="29"/>
  <c r="N659" i="29"/>
  <c r="N660" i="29"/>
  <c r="N661" i="29"/>
  <c r="N662" i="29"/>
  <c r="N663" i="29"/>
  <c r="N701" i="29"/>
  <c r="N702" i="29"/>
  <c r="N195" i="29"/>
  <c r="N309" i="29"/>
  <c r="N529" i="29"/>
  <c r="N530" i="29"/>
  <c r="N531" i="29"/>
  <c r="N565" i="29"/>
  <c r="N664" i="29"/>
  <c r="N665" i="29"/>
  <c r="N779" i="29"/>
  <c r="N196" i="29"/>
  <c r="N197" i="29"/>
  <c r="N198" i="29"/>
  <c r="N532" i="29"/>
  <c r="N566" i="29"/>
  <c r="N619" i="29"/>
  <c r="N780" i="29"/>
  <c r="N199" i="29"/>
  <c r="N200" i="29"/>
  <c r="N310" i="29"/>
  <c r="N201" i="29"/>
  <c r="N202" i="29"/>
  <c r="N203" i="29"/>
  <c r="N620" i="29"/>
  <c r="N621" i="29"/>
  <c r="N666" i="29"/>
  <c r="N204" i="29"/>
  <c r="N369" i="29"/>
  <c r="N370" i="29"/>
  <c r="N371" i="29"/>
  <c r="N378" i="29"/>
  <c r="N533" i="29"/>
  <c r="N728" i="29"/>
  <c r="N26" i="29"/>
  <c r="N703" i="29"/>
  <c r="N567" i="29"/>
  <c r="O567" i="29" s="1"/>
  <c r="N568" i="29"/>
  <c r="O568" i="29" s="1"/>
  <c r="N569" i="29"/>
  <c r="O569" i="29" s="1"/>
  <c r="N27" i="29"/>
  <c r="O27" i="29" s="1"/>
  <c r="N534" i="29"/>
  <c r="O534" i="29" s="1"/>
  <c r="N570" i="29"/>
  <c r="O570" i="29" s="1"/>
  <c r="N28" i="29"/>
  <c r="N596" i="29"/>
  <c r="N29" i="29"/>
  <c r="N30" i="29"/>
  <c r="N205" i="29"/>
  <c r="N667" i="29"/>
  <c r="N206" i="29"/>
  <c r="N729" i="29"/>
  <c r="N781" i="29"/>
  <c r="N31" i="29"/>
  <c r="N32" i="29"/>
  <c r="N207" i="29"/>
  <c r="N426" i="29"/>
  <c r="N33" i="29"/>
  <c r="N34" i="29"/>
  <c r="N35" i="29"/>
  <c r="N36" i="29"/>
  <c r="N208" i="29"/>
  <c r="N592" i="29"/>
  <c r="N622" i="29"/>
  <c r="N37" i="29"/>
  <c r="N209" i="29"/>
  <c r="N598" i="29"/>
  <c r="N599" i="29"/>
  <c r="N600" i="29"/>
  <c r="N623" i="29"/>
  <c r="N38" i="29"/>
  <c r="N210" i="29"/>
  <c r="N318" i="29"/>
  <c r="N319" i="29"/>
  <c r="N668" i="29"/>
  <c r="N669" i="29"/>
  <c r="N716" i="29"/>
  <c r="N717" i="29"/>
  <c r="N718" i="29"/>
  <c r="N730" i="29"/>
  <c r="N39" i="29"/>
  <c r="N40" i="29"/>
  <c r="N211" i="29"/>
  <c r="N212" i="29"/>
  <c r="N311" i="29"/>
  <c r="N571" i="29"/>
  <c r="N670" i="29"/>
  <c r="N671" i="29"/>
  <c r="N707" i="29"/>
  <c r="N41" i="29"/>
  <c r="N42" i="29"/>
  <c r="N43" i="29"/>
  <c r="N213" i="29"/>
  <c r="N312" i="29"/>
  <c r="N427" i="29"/>
  <c r="N535" i="29"/>
  <c r="N540" i="29"/>
  <c r="N601" i="29"/>
  <c r="N624" i="29"/>
  <c r="N625" i="29"/>
  <c r="N626" i="29"/>
  <c r="N672" i="29"/>
  <c r="N673" i="29"/>
  <c r="N674" i="29"/>
  <c r="N675" i="29"/>
  <c r="N708" i="29"/>
  <c r="N44" i="29"/>
  <c r="N45" i="29"/>
  <c r="N46" i="29"/>
  <c r="N214" i="29"/>
  <c r="N428" i="29"/>
  <c r="N429" i="29"/>
  <c r="N627" i="29"/>
  <c r="N676" i="29"/>
  <c r="N709" i="29"/>
  <c r="N47" i="29"/>
  <c r="N48" i="29"/>
  <c r="N49" i="29"/>
  <c r="N50" i="29"/>
  <c r="N51" i="29"/>
  <c r="N52" i="29"/>
  <c r="N53" i="29"/>
  <c r="N54" i="29"/>
  <c r="N55" i="29"/>
  <c r="N215" i="29"/>
  <c r="N216" i="29"/>
  <c r="N217" i="29"/>
  <c r="N541" i="29"/>
  <c r="N628" i="29"/>
  <c r="N731" i="29"/>
  <c r="N56" i="29"/>
  <c r="N57" i="29"/>
  <c r="N58" i="29"/>
  <c r="N59" i="29"/>
  <c r="N60" i="29"/>
  <c r="N61" i="29"/>
  <c r="N62" i="29"/>
  <c r="N218" i="29"/>
  <c r="N219" i="29"/>
  <c r="N220" i="29"/>
  <c r="N430" i="29"/>
  <c r="N431" i="29"/>
  <c r="N432" i="29"/>
  <c r="N433" i="29"/>
  <c r="N593" i="29"/>
  <c r="N602" i="29"/>
  <c r="N603" i="29"/>
  <c r="N629" i="29"/>
  <c r="N704" i="29"/>
  <c r="N710" i="29"/>
  <c r="N63" i="29"/>
  <c r="N64" i="29"/>
  <c r="N65" i="29"/>
  <c r="N66" i="29"/>
  <c r="N67" i="29"/>
  <c r="N221" i="29"/>
  <c r="N222" i="29"/>
  <c r="N223" i="29"/>
  <c r="N224" i="29"/>
  <c r="N379" i="29"/>
  <c r="N542" i="29"/>
  <c r="N572" i="29"/>
  <c r="N573" i="29"/>
  <c r="N574" i="29"/>
  <c r="N604" i="29"/>
  <c r="N630" i="29"/>
  <c r="N677" i="29"/>
  <c r="N719" i="29"/>
  <c r="N732" i="29"/>
  <c r="N782" i="29"/>
  <c r="N68" i="29"/>
  <c r="N69" i="29"/>
  <c r="N70" i="29"/>
  <c r="N71" i="29"/>
  <c r="N225" i="29"/>
  <c r="N226" i="29"/>
  <c r="N227" i="29"/>
  <c r="N228" i="29"/>
  <c r="N229" i="29"/>
  <c r="N230" i="29"/>
  <c r="N231" i="29"/>
  <c r="N232" i="29"/>
  <c r="N313" i="29"/>
  <c r="N314" i="29"/>
  <c r="N320" i="29"/>
  <c r="N321" i="29"/>
  <c r="N322" i="29"/>
  <c r="N631" i="29"/>
  <c r="N678" i="29"/>
  <c r="N72" i="29"/>
  <c r="N73" i="29"/>
  <c r="N74" i="29"/>
  <c r="N75" i="29"/>
  <c r="N76" i="29"/>
  <c r="N77" i="29"/>
  <c r="N78" i="29"/>
  <c r="N79" i="29"/>
  <c r="N80" i="29"/>
  <c r="N233" i="29"/>
  <c r="N234" i="29"/>
  <c r="N380" i="29"/>
  <c r="N381" i="29"/>
  <c r="N543" i="29"/>
  <c r="N575" i="29"/>
  <c r="N632" i="29"/>
  <c r="N679" i="29"/>
  <c r="N680" i="29"/>
  <c r="N711" i="29"/>
  <c r="N783" i="29"/>
  <c r="N81" i="29"/>
  <c r="N82" i="29"/>
  <c r="N83" i="29"/>
  <c r="N84" i="29"/>
  <c r="N85" i="29"/>
  <c r="N86" i="29"/>
  <c r="N87" i="29"/>
  <c r="N88" i="29"/>
  <c r="N89" i="29"/>
  <c r="N90" i="29"/>
  <c r="N235" i="29"/>
  <c r="N236" i="29"/>
  <c r="N237" i="29"/>
  <c r="N238" i="29"/>
  <c r="N605" i="29"/>
  <c r="N633" i="29"/>
  <c r="N681" i="29"/>
  <c r="N682" i="29"/>
  <c r="N720" i="29"/>
  <c r="N784" i="29"/>
  <c r="N91" i="29"/>
  <c r="N92" i="29"/>
  <c r="N93" i="29"/>
  <c r="N94" i="29"/>
  <c r="N95" i="29"/>
  <c r="N96" i="29"/>
  <c r="N239" i="29"/>
  <c r="N240" i="29"/>
  <c r="N241" i="29"/>
  <c r="N323" i="29"/>
  <c r="N324" i="29"/>
  <c r="N325" i="29"/>
  <c r="N326" i="29"/>
  <c r="N372" i="29"/>
  <c r="N434" i="29"/>
  <c r="N435" i="29"/>
  <c r="N436" i="29"/>
  <c r="N536" i="29"/>
  <c r="N544" i="29"/>
  <c r="N606" i="29"/>
  <c r="N634" i="29"/>
  <c r="N683" i="29"/>
  <c r="N684" i="29"/>
  <c r="N685" i="29"/>
  <c r="N733" i="29"/>
  <c r="N813" i="29"/>
  <c r="N97" i="29"/>
  <c r="N98" i="29"/>
  <c r="N99" i="29"/>
  <c r="N100" i="29"/>
  <c r="N101" i="29"/>
  <c r="N102" i="29"/>
  <c r="N103" i="29"/>
  <c r="N104" i="29"/>
  <c r="N242" i="29"/>
  <c r="N243" i="29"/>
  <c r="N244" i="29"/>
  <c r="N245" i="29"/>
  <c r="N246" i="29"/>
  <c r="N247" i="29"/>
  <c r="N437" i="29"/>
  <c r="N438" i="29"/>
  <c r="N439" i="29"/>
  <c r="N440" i="29"/>
  <c r="N635" i="29"/>
  <c r="N686" i="29"/>
  <c r="N705" i="29"/>
  <c r="N721" i="29"/>
  <c r="N734" i="29"/>
  <c r="N735" i="29"/>
  <c r="N736" i="29"/>
  <c r="N737" i="29"/>
  <c r="N785" i="29"/>
  <c r="N786" i="29"/>
  <c r="N105" i="29"/>
  <c r="N106" i="29"/>
  <c r="N107" i="29"/>
  <c r="N108" i="29"/>
  <c r="N109" i="29"/>
  <c r="N248" i="29"/>
  <c r="N249" i="29"/>
  <c r="N250" i="29"/>
  <c r="N251" i="29"/>
  <c r="N252" i="29"/>
  <c r="N253" i="29"/>
  <c r="N254" i="29"/>
  <c r="N255" i="29"/>
  <c r="N256" i="29"/>
  <c r="N257" i="29"/>
  <c r="N258" i="29"/>
  <c r="N315" i="29"/>
  <c r="N373" i="29"/>
  <c r="N382" i="29"/>
  <c r="N383" i="29"/>
  <c r="N537" i="29"/>
  <c r="N545" i="29"/>
  <c r="N636" i="29"/>
  <c r="N738" i="29"/>
  <c r="N739" i="29"/>
  <c r="N740" i="29"/>
  <c r="N741" i="29"/>
  <c r="N110" i="29"/>
  <c r="N111" i="29"/>
  <c r="N112" i="29"/>
  <c r="N113" i="29"/>
  <c r="N114" i="29"/>
  <c r="N115" i="29"/>
  <c r="N116" i="29"/>
  <c r="N259" i="29"/>
  <c r="N260" i="29"/>
  <c r="N261" i="29"/>
  <c r="N262" i="29"/>
  <c r="N263" i="29"/>
  <c r="N264" i="29"/>
  <c r="N265" i="29"/>
  <c r="N266" i="29"/>
  <c r="N267" i="29"/>
  <c r="N268" i="29"/>
  <c r="N269" i="29"/>
  <c r="N270" i="29"/>
  <c r="N271" i="29"/>
  <c r="N384" i="29"/>
  <c r="N441" i="29"/>
  <c r="N442" i="29"/>
  <c r="N443" i="29"/>
  <c r="N637" i="29"/>
  <c r="N742" i="29"/>
  <c r="N743" i="29"/>
  <c r="N744" i="29"/>
  <c r="N117" i="29"/>
  <c r="N118" i="29"/>
  <c r="N272" i="29"/>
  <c r="N273" i="29"/>
  <c r="N274" i="29"/>
  <c r="N275" i="29"/>
  <c r="N276" i="29"/>
  <c r="N277" i="29"/>
  <c r="N278" i="29"/>
  <c r="N279" i="29"/>
  <c r="N374" i="29"/>
  <c r="N444" i="29"/>
  <c r="N445" i="29"/>
  <c r="N446" i="29"/>
  <c r="N447" i="29"/>
  <c r="N448" i="29"/>
  <c r="N449" i="29"/>
  <c r="N450" i="29"/>
  <c r="N451" i="29"/>
  <c r="N452" i="29"/>
  <c r="N453" i="29"/>
  <c r="N454" i="29"/>
  <c r="N455" i="29"/>
  <c r="N456" i="29"/>
  <c r="N594" i="29"/>
  <c r="N607" i="29"/>
  <c r="N608" i="29"/>
  <c r="N609" i="29"/>
  <c r="N610" i="29"/>
  <c r="N638" i="29"/>
  <c r="N745" i="29"/>
  <c r="N746" i="29"/>
  <c r="N747" i="29"/>
  <c r="N748" i="29"/>
  <c r="N749" i="29"/>
  <c r="N750" i="29"/>
  <c r="N814" i="29"/>
  <c r="N119" i="29"/>
  <c r="N120" i="29"/>
  <c r="N121" i="29"/>
  <c r="N122" i="29"/>
  <c r="N123" i="29"/>
  <c r="N124" i="29"/>
  <c r="N125" i="29"/>
  <c r="N126" i="29"/>
  <c r="N127" i="29"/>
  <c r="N280" i="29"/>
  <c r="N281" i="29"/>
  <c r="N282" i="29"/>
  <c r="N283" i="29"/>
  <c r="N284" i="29"/>
  <c r="N285" i="29"/>
  <c r="N286" i="29"/>
  <c r="N287" i="29"/>
  <c r="N288" i="29"/>
  <c r="N375" i="29"/>
  <c r="N385" i="29"/>
  <c r="N386" i="29"/>
  <c r="N387" i="29"/>
  <c r="N388" i="29"/>
  <c r="N389" i="29"/>
  <c r="N390" i="29"/>
  <c r="N391" i="29"/>
  <c r="N392" i="29"/>
  <c r="N393" i="29"/>
  <c r="N394" i="29"/>
  <c r="N395" i="29"/>
  <c r="N538" i="29"/>
  <c r="N546" i="29"/>
  <c r="N611" i="29"/>
  <c r="N639" i="29"/>
  <c r="N640" i="29"/>
  <c r="N751" i="29"/>
  <c r="N752" i="29"/>
  <c r="N753" i="29"/>
  <c r="N787" i="29"/>
  <c r="N788" i="29"/>
  <c r="N790" i="29"/>
  <c r="N791" i="29"/>
  <c r="N792" i="29"/>
  <c r="N793" i="29"/>
  <c r="N794" i="29"/>
  <c r="N795" i="29"/>
  <c r="N796" i="29"/>
  <c r="N128" i="29"/>
  <c r="N129" i="29"/>
  <c r="N130" i="29"/>
  <c r="N131" i="29"/>
  <c r="N132" i="29"/>
  <c r="N133" i="29"/>
  <c r="N289" i="29"/>
  <c r="N290" i="29"/>
  <c r="N291" i="29"/>
  <c r="N396" i="29"/>
  <c r="N397" i="29"/>
  <c r="N398" i="29"/>
  <c r="N399" i="29"/>
  <c r="N400" i="29"/>
  <c r="N401" i="29"/>
  <c r="N402" i="29"/>
  <c r="N403" i="29"/>
  <c r="N404" i="29"/>
  <c r="N405" i="29"/>
  <c r="N406" i="29"/>
  <c r="N407" i="29"/>
  <c r="N408" i="29"/>
  <c r="N409" i="29"/>
  <c r="N410" i="29"/>
  <c r="N411" i="29"/>
  <c r="N412" i="29"/>
  <c r="N413" i="29"/>
  <c r="N414" i="29"/>
  <c r="N415" i="29"/>
  <c r="N416" i="29"/>
  <c r="N417" i="29"/>
  <c r="N457" i="29"/>
  <c r="N458" i="29"/>
  <c r="N547" i="29"/>
  <c r="N548" i="29"/>
  <c r="N612" i="29"/>
  <c r="N613" i="29"/>
  <c r="N641" i="29"/>
  <c r="N642" i="29"/>
  <c r="N754" i="29"/>
  <c r="N755" i="29"/>
  <c r="N756" i="29"/>
  <c r="N757" i="29"/>
  <c r="N797" i="29"/>
  <c r="N798" i="29"/>
  <c r="N134" i="29"/>
  <c r="N135" i="29"/>
  <c r="N136" i="29"/>
  <c r="N137" i="29"/>
  <c r="N138" i="29"/>
  <c r="N139" i="29"/>
  <c r="N292" i="29"/>
  <c r="N327" i="29"/>
  <c r="N328" i="29"/>
  <c r="N329" i="29"/>
  <c r="N330" i="29"/>
  <c r="N331" i="29"/>
  <c r="N332" i="29"/>
  <c r="N459" i="29"/>
  <c r="N460" i="29"/>
  <c r="N549" i="29"/>
  <c r="N550" i="29"/>
  <c r="N614" i="29"/>
  <c r="N643" i="29"/>
  <c r="N644" i="29"/>
  <c r="N645" i="29"/>
  <c r="N687" i="29"/>
  <c r="N712" i="29"/>
  <c r="N758" i="29"/>
  <c r="N759" i="29"/>
  <c r="N760" i="29"/>
  <c r="N761" i="29"/>
  <c r="N799" i="29"/>
  <c r="N140" i="29"/>
  <c r="N141" i="29"/>
  <c r="N142" i="29"/>
  <c r="N293" i="29"/>
  <c r="N376" i="29"/>
  <c r="N461" i="29"/>
  <c r="N462" i="29"/>
  <c r="N463" i="29"/>
  <c r="N464" i="29"/>
  <c r="N465" i="29"/>
  <c r="N551" i="29"/>
  <c r="N552" i="29"/>
  <c r="N576" i="29"/>
  <c r="N706" i="29"/>
  <c r="N722" i="29"/>
  <c r="N723" i="29"/>
  <c r="N762" i="29"/>
  <c r="N763" i="29"/>
  <c r="N789" i="29"/>
  <c r="N800" i="29"/>
  <c r="N143" i="29"/>
  <c r="N144" i="29"/>
  <c r="N294" i="29"/>
  <c r="N418" i="29"/>
  <c r="N539" i="29"/>
  <c r="N553" i="29"/>
  <c r="N615" i="29"/>
  <c r="N646" i="29"/>
  <c r="N647" i="29"/>
  <c r="N648" i="29"/>
  <c r="N649" i="29"/>
  <c r="N688" i="29"/>
  <c r="N689" i="29"/>
  <c r="N724" i="29"/>
  <c r="N764" i="29"/>
  <c r="N765" i="29"/>
  <c r="N145" i="29"/>
  <c r="N146" i="29"/>
  <c r="N147" i="29"/>
  <c r="N148" i="29"/>
  <c r="N149" i="29"/>
  <c r="N295" i="29"/>
  <c r="N296" i="29"/>
  <c r="N297" i="29"/>
  <c r="N298" i="29"/>
  <c r="N333" i="29"/>
  <c r="N334" i="29"/>
  <c r="N335" i="29"/>
  <c r="N336" i="29"/>
  <c r="N466" i="29"/>
  <c r="N467" i="29"/>
  <c r="N468" i="29"/>
  <c r="N469" i="29"/>
  <c r="N470" i="29"/>
  <c r="N471" i="29"/>
  <c r="N472" i="29"/>
  <c r="N473" i="29"/>
  <c r="N474" i="29"/>
  <c r="N475" i="29"/>
  <c r="N476" i="29"/>
  <c r="N554" i="29"/>
  <c r="N555" i="29"/>
  <c r="N690" i="29"/>
  <c r="N725" i="29"/>
  <c r="N766" i="29"/>
  <c r="N801" i="29"/>
  <c r="N150" i="29"/>
  <c r="N419" i="29"/>
  <c r="N420" i="29"/>
  <c r="N421" i="29"/>
  <c r="N477" i="29"/>
  <c r="N478" i="29"/>
  <c r="N479" i="29"/>
  <c r="N480" i="29"/>
  <c r="N577" i="29"/>
  <c r="N597" i="29"/>
  <c r="N650" i="29"/>
  <c r="N767" i="29"/>
  <c r="N151" i="29"/>
  <c r="N152" i="29"/>
  <c r="N153" i="29"/>
  <c r="N154" i="29"/>
  <c r="N155" i="29"/>
  <c r="N299" i="29"/>
  <c r="N300" i="29"/>
  <c r="N301" i="29"/>
  <c r="N302" i="29"/>
  <c r="N303" i="29"/>
  <c r="N316" i="29"/>
  <c r="N337" i="29"/>
  <c r="N338" i="29"/>
  <c r="N339" i="29"/>
  <c r="N340" i="29"/>
  <c r="N481" i="29"/>
  <c r="N482" i="29"/>
  <c r="N483" i="29"/>
  <c r="N484" i="29"/>
  <c r="N485" i="29"/>
  <c r="N486" i="29"/>
  <c r="N487" i="29"/>
  <c r="N556" i="29"/>
  <c r="N651" i="29"/>
  <c r="N652" i="29"/>
  <c r="N691" i="29"/>
  <c r="N692" i="29"/>
  <c r="Q820" i="29"/>
  <c r="D818" i="29"/>
  <c r="I662" i="29"/>
  <c r="Q662" i="29" s="1"/>
  <c r="I660" i="29"/>
  <c r="Q660" i="29" s="1"/>
  <c r="I658" i="29"/>
  <c r="I656" i="29"/>
  <c r="Q656" i="29" s="1"/>
  <c r="I655" i="29"/>
  <c r="Q655" i="29" s="1"/>
  <c r="I563" i="29"/>
  <c r="Q563" i="29" s="1"/>
  <c r="I558" i="29"/>
  <c r="Q558" i="29" s="1"/>
  <c r="I652" i="29"/>
  <c r="Q652" i="29" s="1"/>
  <c r="Q651" i="29"/>
  <c r="I647" i="29"/>
  <c r="R647" i="29" s="1"/>
  <c r="I646" i="29"/>
  <c r="Q646" i="29" s="1"/>
  <c r="I542" i="29"/>
  <c r="R542" i="29" s="1"/>
  <c r="I48" i="29"/>
  <c r="I540" i="29"/>
  <c r="N425" i="29"/>
  <c r="O9" i="29"/>
  <c r="N9" i="29"/>
  <c r="M8" i="29"/>
  <c r="M9" i="29" s="1"/>
  <c r="L22" i="29" l="1"/>
  <c r="V814" i="29"/>
  <c r="O425" i="29"/>
  <c r="N22" i="29"/>
  <c r="Q658" i="29"/>
  <c r="T663" i="29"/>
  <c r="R48" i="29"/>
  <c r="U155" i="29"/>
  <c r="T150" i="29"/>
  <c r="U540" i="29"/>
  <c r="Q647" i="29"/>
  <c r="U710" i="29"/>
  <c r="U814" i="29"/>
  <c r="U593" i="29"/>
  <c r="R540" i="29"/>
  <c r="T541" i="29"/>
  <c r="V705" i="29"/>
  <c r="U672" i="29"/>
  <c r="U382" i="29"/>
  <c r="V311" i="29"/>
  <c r="V382" i="29"/>
  <c r="V672" i="29"/>
  <c r="U25" i="29"/>
  <c r="V593" i="29"/>
  <c r="V710" i="29"/>
  <c r="U311" i="29"/>
  <c r="R652" i="29"/>
  <c r="R646" i="29"/>
  <c r="I818" i="29"/>
  <c r="U693" i="29" l="1"/>
  <c r="V658" i="29"/>
  <c r="Q824" i="29"/>
  <c r="U378" i="29" s="1"/>
  <c r="U383" i="29"/>
  <c r="U576" i="29"/>
  <c r="V540" i="29"/>
  <c r="U544" i="29" s="1"/>
  <c r="V576" i="29"/>
  <c r="V316" i="29"/>
  <c r="U658" i="29"/>
  <c r="U664" i="29" s="1"/>
  <c r="U586" i="29" l="1"/>
  <c r="U620" i="29" l="1"/>
  <c r="U31" i="29"/>
  <c r="U215" i="29"/>
  <c r="U318" i="29"/>
  <c r="U716" i="29"/>
  <c r="R826" i="29"/>
  <c r="R822" i="29"/>
  <c r="V215" i="29" l="1"/>
  <c r="R824" i="29"/>
  <c r="X31" i="29"/>
  <c r="V620" i="29"/>
  <c r="U621" i="29" s="1"/>
  <c r="V716" i="29"/>
  <c r="U717" i="29" s="1"/>
  <c r="V318" i="29"/>
  <c r="U319" i="29" s="1"/>
  <c r="V31" i="29"/>
  <c r="Y31" i="29" s="1"/>
  <c r="X33" i="29" s="1"/>
  <c r="V378" i="29" l="1"/>
  <c r="Q825" i="29"/>
  <c r="R825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G34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建設年度
誤）1970
正）1985
修正済み
R01.09.03</t>
        </r>
      </text>
    </comment>
  </commentList>
</comments>
</file>

<file path=xl/sharedStrings.xml><?xml version="1.0" encoding="utf-8"?>
<sst xmlns="http://schemas.openxmlformats.org/spreadsheetml/2006/main" count="3644" uniqueCount="736">
  <si>
    <t>建物名称</t>
  </si>
  <si>
    <t>区分</t>
    <rPh sb="0" eb="2">
      <t>クブン</t>
    </rPh>
    <phoneticPr fontId="5"/>
  </si>
  <si>
    <t>費目</t>
    <rPh sb="0" eb="2">
      <t>ヒモク</t>
    </rPh>
    <phoneticPr fontId="5"/>
  </si>
  <si>
    <t>細分</t>
    <rPh sb="0" eb="2">
      <t>サイブン</t>
    </rPh>
    <phoneticPr fontId="5"/>
  </si>
  <si>
    <t>工事費</t>
    <rPh sb="0" eb="3">
      <t>コウジヒ</t>
    </rPh>
    <phoneticPr fontId="5"/>
  </si>
  <si>
    <t>本工事費
（直接工事費）</t>
    <rPh sb="0" eb="4">
      <t>ホンコウジヒ</t>
    </rPh>
    <rPh sb="6" eb="11">
      <t>チョクセツコウジヒ</t>
    </rPh>
    <phoneticPr fontId="5"/>
  </si>
  <si>
    <t>材料費</t>
    <rPh sb="0" eb="3">
      <t>ザイリョウヒ</t>
    </rPh>
    <phoneticPr fontId="5"/>
  </si>
  <si>
    <t>労務費</t>
    <rPh sb="0" eb="3">
      <t>ロウムヒ</t>
    </rPh>
    <phoneticPr fontId="5"/>
  </si>
  <si>
    <t>直接経費</t>
    <rPh sb="0" eb="4">
      <t>チョクセツケイヒ</t>
    </rPh>
    <phoneticPr fontId="5"/>
  </si>
  <si>
    <t>本工事費
（間接工事費）</t>
    <rPh sb="0" eb="4">
      <t>ホンコウジヒ</t>
    </rPh>
    <rPh sb="6" eb="11">
      <t>カンセツコウジヒ</t>
    </rPh>
    <phoneticPr fontId="5"/>
  </si>
  <si>
    <t>共通仮設費</t>
    <rPh sb="0" eb="5">
      <t>キョウツウカセツヒ</t>
    </rPh>
    <phoneticPr fontId="5"/>
  </si>
  <si>
    <t>現場管理費</t>
    <rPh sb="0" eb="5">
      <t>ゲンバカンリヒ</t>
    </rPh>
    <phoneticPr fontId="5"/>
  </si>
  <si>
    <t>一般管理費</t>
    <rPh sb="0" eb="5">
      <t>イッパンカンリヒ</t>
    </rPh>
    <phoneticPr fontId="5"/>
  </si>
  <si>
    <t>附帯工事費</t>
    <rPh sb="0" eb="5">
      <t>フタイコウジヒ</t>
    </rPh>
    <phoneticPr fontId="5"/>
  </si>
  <si>
    <t>機械器具費</t>
    <rPh sb="0" eb="5">
      <t>キカイキグヒ</t>
    </rPh>
    <phoneticPr fontId="5"/>
  </si>
  <si>
    <t>測量及試験費</t>
    <rPh sb="0" eb="2">
      <t>ソクリョウ</t>
    </rPh>
    <rPh sb="2" eb="3">
      <t>オヨ</t>
    </rPh>
    <rPh sb="3" eb="6">
      <t>シケンヒ</t>
    </rPh>
    <phoneticPr fontId="5"/>
  </si>
  <si>
    <t>設備費</t>
    <rPh sb="0" eb="3">
      <t>セツビヒ</t>
    </rPh>
    <phoneticPr fontId="5"/>
  </si>
  <si>
    <t>業務費</t>
    <rPh sb="0" eb="3">
      <t>ギョウムヒ</t>
    </rPh>
    <phoneticPr fontId="5"/>
  </si>
  <si>
    <t>事務費</t>
    <rPh sb="0" eb="3">
      <t>ジムヒ</t>
    </rPh>
    <phoneticPr fontId="5"/>
  </si>
  <si>
    <t>合計</t>
    <rPh sb="0" eb="2">
      <t>ゴウケイ</t>
    </rPh>
    <phoneticPr fontId="5"/>
  </si>
  <si>
    <t>表示棟数</t>
    <rPh sb="0" eb="2">
      <t>ヒョウジ</t>
    </rPh>
    <rPh sb="2" eb="4">
      <t>トウスウ</t>
    </rPh>
    <phoneticPr fontId="21"/>
  </si>
  <si>
    <t>建物情報一覧表示順</t>
    <rPh sb="0" eb="2">
      <t>タテモノ</t>
    </rPh>
    <rPh sb="2" eb="4">
      <t>ジョウホウ</t>
    </rPh>
    <rPh sb="4" eb="6">
      <t>イチラン</t>
    </rPh>
    <rPh sb="6" eb="8">
      <t>ヒョウジ</t>
    </rPh>
    <rPh sb="8" eb="9">
      <t>ジュン</t>
    </rPh>
    <phoneticPr fontId="21"/>
  </si>
  <si>
    <t>棟名</t>
    <rPh sb="0" eb="1">
      <t>トウ</t>
    </rPh>
    <rPh sb="1" eb="2">
      <t>メイ</t>
    </rPh>
    <phoneticPr fontId="21"/>
  </si>
  <si>
    <t>面積</t>
    <rPh sb="0" eb="2">
      <t>メンセキ</t>
    </rPh>
    <phoneticPr fontId="21"/>
  </si>
  <si>
    <t>年度</t>
    <rPh sb="0" eb="1">
      <t>ネン</t>
    </rPh>
    <rPh sb="1" eb="2">
      <t>ド</t>
    </rPh>
    <phoneticPr fontId="21"/>
  </si>
  <si>
    <t>年度+面積順+表示順</t>
    <rPh sb="0" eb="1">
      <t>ネン</t>
    </rPh>
    <rPh sb="1" eb="2">
      <t>ド</t>
    </rPh>
    <rPh sb="3" eb="5">
      <t>メンセキ</t>
    </rPh>
    <rPh sb="5" eb="6">
      <t>ジュン</t>
    </rPh>
    <rPh sb="7" eb="9">
      <t>ヒョウジ</t>
    </rPh>
    <rPh sb="9" eb="10">
      <t>ジュン</t>
    </rPh>
    <phoneticPr fontId="21"/>
  </si>
  <si>
    <t>面積降順
（棟数制限キー）</t>
    <rPh sb="0" eb="2">
      <t>メンセキ</t>
    </rPh>
    <rPh sb="2" eb="4">
      <t>コウジュン</t>
    </rPh>
    <rPh sb="6" eb="8">
      <t>トウスウ</t>
    </rPh>
    <rPh sb="8" eb="10">
      <t>セイゲン</t>
    </rPh>
    <phoneticPr fontId="21"/>
  </si>
  <si>
    <t>年度昇順
（ソートキー）</t>
    <rPh sb="0" eb="1">
      <t>ネン</t>
    </rPh>
    <rPh sb="1" eb="2">
      <t>ド</t>
    </rPh>
    <rPh sb="2" eb="4">
      <t>ショウジュン</t>
    </rPh>
    <phoneticPr fontId="21"/>
  </si>
  <si>
    <t>面積足切建物情報順+年度順</t>
  </si>
  <si>
    <t>表示順</t>
    <rPh sb="0" eb="2">
      <t>ヒョウジ</t>
    </rPh>
    <rPh sb="2" eb="3">
      <t>ジュン</t>
    </rPh>
    <phoneticPr fontId="21"/>
  </si>
  <si>
    <t>別表1</t>
    <rPh sb="0" eb="2">
      <t>ベッピョウ</t>
    </rPh>
    <phoneticPr fontId="19"/>
  </si>
  <si>
    <t>別表2</t>
    <rPh sb="0" eb="2">
      <t>ベッピョウ</t>
    </rPh>
    <phoneticPr fontId="19"/>
  </si>
  <si>
    <t>部屋機能分類</t>
    <rPh sb="0" eb="2">
      <t>ヘヤ</t>
    </rPh>
    <rPh sb="2" eb="4">
      <t>キノウ</t>
    </rPh>
    <rPh sb="4" eb="6">
      <t>ブンルイ</t>
    </rPh>
    <phoneticPr fontId="19"/>
  </si>
  <si>
    <t>平均給与</t>
    <rPh sb="0" eb="2">
      <t>ヘイキン</t>
    </rPh>
    <rPh sb="2" eb="4">
      <t>キュウヨ</t>
    </rPh>
    <phoneticPr fontId="19"/>
  </si>
  <si>
    <t>平成30年度人件費_平均実績</t>
    <phoneticPr fontId="5"/>
  </si>
  <si>
    <t>ホール</t>
  </si>
  <si>
    <t>行政職Ⅰ</t>
    <rPh sb="0" eb="3">
      <t>ギョウセイショク</t>
    </rPh>
    <phoneticPr fontId="2"/>
  </si>
  <si>
    <t>千円/年</t>
    <rPh sb="0" eb="2">
      <t>センエン</t>
    </rPh>
    <rPh sb="3" eb="4">
      <t>ネン</t>
    </rPh>
    <phoneticPr fontId="22"/>
  </si>
  <si>
    <t>会議・集会室</t>
    <rPh sb="0" eb="2">
      <t>カイギ</t>
    </rPh>
    <rPh sb="3" eb="5">
      <t>シュウカイ</t>
    </rPh>
    <rPh sb="5" eb="6">
      <t>シツ</t>
    </rPh>
    <phoneticPr fontId="18"/>
  </si>
  <si>
    <t>行政職Ⅱ</t>
    <rPh sb="0" eb="3">
      <t>ギョウセイショク</t>
    </rPh>
    <phoneticPr fontId="2"/>
  </si>
  <si>
    <t>和室</t>
    <rPh sb="0" eb="2">
      <t>ワシツ</t>
    </rPh>
    <phoneticPr fontId="18"/>
  </si>
  <si>
    <t>消防職</t>
    <rPh sb="0" eb="2">
      <t>ショウボウ</t>
    </rPh>
    <rPh sb="2" eb="3">
      <t>ショク</t>
    </rPh>
    <phoneticPr fontId="2"/>
  </si>
  <si>
    <t>調理室</t>
    <rPh sb="0" eb="2">
      <t>チョウリ</t>
    </rPh>
    <phoneticPr fontId="18"/>
  </si>
  <si>
    <t>再任用</t>
    <rPh sb="0" eb="3">
      <t>サイニンヨウ</t>
    </rPh>
    <phoneticPr fontId="2"/>
  </si>
  <si>
    <t>音楽室・スタジオ</t>
    <rPh sb="0" eb="3">
      <t>オンガクシツ</t>
    </rPh>
    <phoneticPr fontId="18"/>
  </si>
  <si>
    <t>臨時職員</t>
    <rPh sb="0" eb="2">
      <t>リンジ</t>
    </rPh>
    <rPh sb="2" eb="4">
      <t>ショクイン</t>
    </rPh>
    <phoneticPr fontId="2"/>
  </si>
  <si>
    <t>工作・工芸室</t>
    <rPh sb="0" eb="2">
      <t>コウサク</t>
    </rPh>
    <rPh sb="3" eb="5">
      <t>コウゲイ</t>
    </rPh>
    <phoneticPr fontId="18"/>
  </si>
  <si>
    <t>医療職Ⅰ</t>
    <rPh sb="0" eb="2">
      <t>イリョウ</t>
    </rPh>
    <rPh sb="2" eb="3">
      <t>ショク</t>
    </rPh>
    <phoneticPr fontId="2"/>
  </si>
  <si>
    <t>視聴覚室</t>
    <rPh sb="0" eb="3">
      <t>シチョウカク</t>
    </rPh>
    <rPh sb="3" eb="4">
      <t>シツ</t>
    </rPh>
    <phoneticPr fontId="18"/>
  </si>
  <si>
    <t>医療職Ⅱ</t>
    <rPh sb="0" eb="2">
      <t>イリョウ</t>
    </rPh>
    <rPh sb="2" eb="3">
      <t>ショク</t>
    </rPh>
    <phoneticPr fontId="2"/>
  </si>
  <si>
    <t>体育・運動室</t>
    <rPh sb="0" eb="2">
      <t>タイイク</t>
    </rPh>
    <rPh sb="3" eb="5">
      <t>ウンドウ</t>
    </rPh>
    <rPh sb="5" eb="6">
      <t>シツ</t>
    </rPh>
    <phoneticPr fontId="18"/>
  </si>
  <si>
    <t>医療職Ⅲ</t>
    <rPh sb="0" eb="2">
      <t>イリョウ</t>
    </rPh>
    <rPh sb="2" eb="3">
      <t>ショク</t>
    </rPh>
    <phoneticPr fontId="2"/>
  </si>
  <si>
    <t>図書室</t>
    <rPh sb="0" eb="3">
      <t>トショシツ</t>
    </rPh>
    <phoneticPr fontId="18"/>
  </si>
  <si>
    <t>娯楽・休憩室</t>
    <rPh sb="0" eb="2">
      <t>ゴラク</t>
    </rPh>
    <rPh sb="3" eb="5">
      <t>キュウケイ</t>
    </rPh>
    <rPh sb="5" eb="6">
      <t>シツ</t>
    </rPh>
    <phoneticPr fontId="18"/>
  </si>
  <si>
    <t>開架書庫</t>
    <rPh sb="0" eb="2">
      <t>カイカ</t>
    </rPh>
    <rPh sb="2" eb="4">
      <t>ショコ</t>
    </rPh>
    <phoneticPr fontId="18"/>
  </si>
  <si>
    <t>資料室・収蔵室</t>
    <rPh sb="0" eb="2">
      <t>シリョウ</t>
    </rPh>
    <rPh sb="2" eb="3">
      <t>シツ</t>
    </rPh>
    <rPh sb="4" eb="6">
      <t>シュウゾウ</t>
    </rPh>
    <rPh sb="6" eb="7">
      <t>シツ</t>
    </rPh>
    <phoneticPr fontId="22"/>
  </si>
  <si>
    <t>展示室</t>
    <rPh sb="0" eb="3">
      <t>テンジシツ</t>
    </rPh>
    <phoneticPr fontId="18"/>
  </si>
  <si>
    <t>プール</t>
    <phoneticPr fontId="18"/>
  </si>
  <si>
    <t>宿泊室・住居</t>
    <rPh sb="0" eb="3">
      <t>シュクハクシツ</t>
    </rPh>
    <rPh sb="4" eb="6">
      <t>ジュウキョ</t>
    </rPh>
    <phoneticPr fontId="18"/>
  </si>
  <si>
    <t>浴室</t>
    <rPh sb="0" eb="2">
      <t>ヨクシツ</t>
    </rPh>
    <phoneticPr fontId="18"/>
  </si>
  <si>
    <t>保育・遊戯</t>
    <rPh sb="0" eb="2">
      <t>ホイク</t>
    </rPh>
    <rPh sb="3" eb="5">
      <t>ユウギ</t>
    </rPh>
    <phoneticPr fontId="18"/>
  </si>
  <si>
    <t>相談室</t>
    <rPh sb="0" eb="3">
      <t>ソウダンシツ</t>
    </rPh>
    <phoneticPr fontId="18"/>
  </si>
  <si>
    <t>その他</t>
    <rPh sb="2" eb="3">
      <t>タ</t>
    </rPh>
    <phoneticPr fontId="19"/>
  </si>
  <si>
    <t>別表3</t>
    <rPh sb="0" eb="2">
      <t>ベッピョウ</t>
    </rPh>
    <phoneticPr fontId="5"/>
  </si>
  <si>
    <t>地区名</t>
    <rPh sb="0" eb="2">
      <t>チク</t>
    </rPh>
    <rPh sb="2" eb="3">
      <t>メイ</t>
    </rPh>
    <phoneticPr fontId="5"/>
  </si>
  <si>
    <t>厚木北</t>
    <rPh sb="0" eb="2">
      <t>アツギ</t>
    </rPh>
    <rPh sb="2" eb="3">
      <t>キタ</t>
    </rPh>
    <phoneticPr fontId="5"/>
  </si>
  <si>
    <t>厚木南</t>
    <rPh sb="0" eb="2">
      <t>アツギ</t>
    </rPh>
    <rPh sb="2" eb="3">
      <t>ミナミ</t>
    </rPh>
    <phoneticPr fontId="5"/>
  </si>
  <si>
    <t>依知北</t>
    <rPh sb="0" eb="2">
      <t>エチ</t>
    </rPh>
    <rPh sb="2" eb="3">
      <t>キタ</t>
    </rPh>
    <phoneticPr fontId="5"/>
  </si>
  <si>
    <t>依知南</t>
    <rPh sb="0" eb="2">
      <t>エチ</t>
    </rPh>
    <rPh sb="2" eb="3">
      <t>ミナミ</t>
    </rPh>
    <phoneticPr fontId="5"/>
  </si>
  <si>
    <t>睦合北</t>
    <rPh sb="0" eb="2">
      <t>ムツアイ</t>
    </rPh>
    <rPh sb="2" eb="3">
      <t>キタ</t>
    </rPh>
    <phoneticPr fontId="5"/>
  </si>
  <si>
    <t>睦合南</t>
    <rPh sb="0" eb="2">
      <t>ムツアイ</t>
    </rPh>
    <rPh sb="2" eb="3">
      <t>ミナミ</t>
    </rPh>
    <phoneticPr fontId="5"/>
  </si>
  <si>
    <t>睦合西</t>
    <rPh sb="0" eb="2">
      <t>ムツアイ</t>
    </rPh>
    <rPh sb="2" eb="3">
      <t>ニシ</t>
    </rPh>
    <phoneticPr fontId="5"/>
  </si>
  <si>
    <t>荻野</t>
    <rPh sb="0" eb="2">
      <t>オギノ</t>
    </rPh>
    <phoneticPr fontId="5"/>
  </si>
  <si>
    <t>小鮎</t>
    <rPh sb="0" eb="2">
      <t>コアユ</t>
    </rPh>
    <phoneticPr fontId="5"/>
  </si>
  <si>
    <t>南毛利</t>
    <rPh sb="0" eb="1">
      <t>ミナミ</t>
    </rPh>
    <rPh sb="1" eb="3">
      <t>モウリ</t>
    </rPh>
    <phoneticPr fontId="5"/>
  </si>
  <si>
    <t>南毛利南</t>
    <rPh sb="0" eb="1">
      <t>ミナミ</t>
    </rPh>
    <rPh sb="1" eb="3">
      <t>モウリ</t>
    </rPh>
    <rPh sb="3" eb="4">
      <t>ミナミ</t>
    </rPh>
    <phoneticPr fontId="5"/>
  </si>
  <si>
    <t>玉川</t>
    <rPh sb="0" eb="2">
      <t>タマガワ</t>
    </rPh>
    <phoneticPr fontId="5"/>
  </si>
  <si>
    <t>森の里</t>
    <rPh sb="0" eb="1">
      <t>モリ</t>
    </rPh>
    <rPh sb="2" eb="3">
      <t>サト</t>
    </rPh>
    <phoneticPr fontId="5"/>
  </si>
  <si>
    <t>相川</t>
    <rPh sb="0" eb="1">
      <t>アイ</t>
    </rPh>
    <rPh sb="1" eb="2">
      <t>カワ</t>
    </rPh>
    <phoneticPr fontId="5"/>
  </si>
  <si>
    <t>緑ケ丘</t>
    <rPh sb="0" eb="3">
      <t>ミドリガオカ</t>
    </rPh>
    <phoneticPr fontId="5"/>
  </si>
  <si>
    <t>【11/26打ち合わせ後　最終案】</t>
    <rPh sb="6" eb="7">
      <t>ウ</t>
    </rPh>
    <rPh sb="8" eb="9">
      <t>ア</t>
    </rPh>
    <rPh sb="11" eb="12">
      <t>ゴ</t>
    </rPh>
    <rPh sb="13" eb="15">
      <t>サイシュウ</t>
    </rPh>
    <rPh sb="15" eb="16">
      <t>アン</t>
    </rPh>
    <phoneticPr fontId="5"/>
  </si>
  <si>
    <t>通常施設</t>
    <rPh sb="0" eb="2">
      <t>ツウジョウ</t>
    </rPh>
    <rPh sb="2" eb="4">
      <t>シセツ</t>
    </rPh>
    <phoneticPr fontId="5"/>
  </si>
  <si>
    <t>学校</t>
    <rPh sb="0" eb="2">
      <t>ガッコウ</t>
    </rPh>
    <phoneticPr fontId="5"/>
  </si>
  <si>
    <t>公営住宅</t>
    <rPh sb="0" eb="2">
      <t>コウエイ</t>
    </rPh>
    <rPh sb="2" eb="4">
      <t>ジュウタク</t>
    </rPh>
    <phoneticPr fontId="5"/>
  </si>
  <si>
    <t>修繕周期１</t>
    <rPh sb="0" eb="2">
      <t>シュウゼン</t>
    </rPh>
    <rPh sb="2" eb="4">
      <t>シュウキ</t>
    </rPh>
    <phoneticPr fontId="5"/>
  </si>
  <si>
    <t>修繕周期２</t>
    <rPh sb="0" eb="2">
      <t>シュウゼン</t>
    </rPh>
    <rPh sb="2" eb="4">
      <t>シュウキ</t>
    </rPh>
    <phoneticPr fontId="5"/>
  </si>
  <si>
    <t>－</t>
    <phoneticPr fontId="5"/>
  </si>
  <si>
    <t>更新周期</t>
    <rPh sb="0" eb="2">
      <t>コウシン</t>
    </rPh>
    <rPh sb="2" eb="4">
      <t>シュウキ</t>
    </rPh>
    <phoneticPr fontId="5"/>
  </si>
  <si>
    <t>修繕単価</t>
    <rPh sb="0" eb="2">
      <t>シュウゼン</t>
    </rPh>
    <rPh sb="2" eb="4">
      <t>タンカ</t>
    </rPh>
    <phoneticPr fontId="5"/>
  </si>
  <si>
    <t>更新単価</t>
    <rPh sb="0" eb="2">
      <t>コウシン</t>
    </rPh>
    <rPh sb="2" eb="4">
      <t>タンカ</t>
    </rPh>
    <phoneticPr fontId="5"/>
  </si>
  <si>
    <t>総維持費用</t>
    <rPh sb="0" eb="1">
      <t>ソウ</t>
    </rPh>
    <rPh sb="1" eb="3">
      <t>イジ</t>
    </rPh>
    <rPh sb="3" eb="5">
      <t>ヒヨウ</t>
    </rPh>
    <phoneticPr fontId="5"/>
  </si>
  <si>
    <t>１年間当たり</t>
    <rPh sb="1" eb="3">
      <t>ネンカン</t>
    </rPh>
    <rPh sb="3" eb="4">
      <t>ア</t>
    </rPh>
    <phoneticPr fontId="5"/>
  </si>
  <si>
    <t>更新面積率１</t>
    <rPh sb="0" eb="2">
      <t>コウシン</t>
    </rPh>
    <rPh sb="2" eb="4">
      <t>メンセキ</t>
    </rPh>
    <rPh sb="4" eb="5">
      <t>リツ</t>
    </rPh>
    <phoneticPr fontId="5"/>
  </si>
  <si>
    <t>（学校）</t>
    <rPh sb="1" eb="3">
      <t>ガッコウ</t>
    </rPh>
    <phoneticPr fontId="5"/>
  </si>
  <si>
    <t>更新面積率２</t>
    <rPh sb="0" eb="2">
      <t>コウシン</t>
    </rPh>
    <rPh sb="2" eb="4">
      <t>メンセキ</t>
    </rPh>
    <rPh sb="4" eb="5">
      <t>リツ</t>
    </rPh>
    <phoneticPr fontId="5"/>
  </si>
  <si>
    <t>（その他施設）</t>
    <rPh sb="3" eb="4">
      <t>タ</t>
    </rPh>
    <rPh sb="4" eb="6">
      <t>シセツ</t>
    </rPh>
    <phoneticPr fontId="5"/>
  </si>
  <si>
    <t>更新面積率３</t>
    <rPh sb="0" eb="2">
      <t>コウシン</t>
    </rPh>
    <rPh sb="2" eb="4">
      <t>メンセキ</t>
    </rPh>
    <rPh sb="4" eb="5">
      <t>リツ</t>
    </rPh>
    <phoneticPr fontId="5"/>
  </si>
  <si>
    <t>（市立病院）</t>
    <rPh sb="1" eb="3">
      <t>シリツ</t>
    </rPh>
    <rPh sb="3" eb="5">
      <t>ビョウイン</t>
    </rPh>
    <phoneticPr fontId="5"/>
  </si>
  <si>
    <t>更新面積率４</t>
    <rPh sb="0" eb="2">
      <t>コウシン</t>
    </rPh>
    <rPh sb="2" eb="4">
      <t>メンセキ</t>
    </rPh>
    <rPh sb="4" eb="5">
      <t>リツ</t>
    </rPh>
    <phoneticPr fontId="5"/>
  </si>
  <si>
    <t>（アミュー）</t>
    <phoneticPr fontId="5"/>
  </si>
  <si>
    <t>学校更新補助率</t>
    <rPh sb="0" eb="2">
      <t>ガッコウ</t>
    </rPh>
    <rPh sb="2" eb="4">
      <t>コウシン</t>
    </rPh>
    <rPh sb="4" eb="6">
      <t>ホジョ</t>
    </rPh>
    <rPh sb="6" eb="7">
      <t>リツ</t>
    </rPh>
    <phoneticPr fontId="5"/>
  </si>
  <si>
    <t>⇒上限1/3に対して余裕を見て２割</t>
    <rPh sb="1" eb="3">
      <t>ジョウゲン</t>
    </rPh>
    <rPh sb="7" eb="8">
      <t>タイ</t>
    </rPh>
    <rPh sb="10" eb="12">
      <t>ヨユウ</t>
    </rPh>
    <rPh sb="13" eb="14">
      <t>ミ</t>
    </rPh>
    <rPh sb="16" eb="17">
      <t>ワリ</t>
    </rPh>
    <phoneticPr fontId="5"/>
  </si>
  <si>
    <t>除去対象</t>
    <rPh sb="0" eb="2">
      <t>ジョキョ</t>
    </rPh>
    <rPh sb="2" eb="4">
      <t>タイショウ</t>
    </rPh>
    <phoneticPr fontId="5"/>
  </si>
  <si>
    <t>あつぎパートナーセンター</t>
    <phoneticPr fontId="5"/>
  </si>
  <si>
    <t>厚木市保健センター</t>
    <rPh sb="0" eb="3">
      <t>アツギシ</t>
    </rPh>
    <rPh sb="3" eb="5">
      <t>ホケン</t>
    </rPh>
    <phoneticPr fontId="5"/>
  </si>
  <si>
    <t>老人福祉センター寿荘</t>
    <rPh sb="0" eb="2">
      <t>ロウジン</t>
    </rPh>
    <rPh sb="2" eb="4">
      <t>フクシ</t>
    </rPh>
    <rPh sb="8" eb="9">
      <t>コトブキ</t>
    </rPh>
    <rPh sb="9" eb="10">
      <t>ソウ</t>
    </rPh>
    <phoneticPr fontId="5"/>
  </si>
  <si>
    <t>全ての保育園</t>
    <rPh sb="0" eb="1">
      <t>スベ</t>
    </rPh>
    <rPh sb="3" eb="6">
      <t>ホイクエン</t>
    </rPh>
    <phoneticPr fontId="5"/>
  </si>
  <si>
    <t>subtotal</t>
    <phoneticPr fontId="5"/>
  </si>
  <si>
    <t>主用途</t>
    <phoneticPr fontId="5"/>
  </si>
  <si>
    <t>基本名称</t>
  </si>
  <si>
    <t>地域名</t>
  </si>
  <si>
    <t>建設年度
（西暦）</t>
  </si>
  <si>
    <t>保全対象建物</t>
  </si>
  <si>
    <t>床面積</t>
  </si>
  <si>
    <t>地上階数</t>
  </si>
  <si>
    <t>主構造</t>
  </si>
  <si>
    <t>大規模年次</t>
    <rPh sb="0" eb="3">
      <t>ダイキボ</t>
    </rPh>
    <rPh sb="3" eb="4">
      <t>ネン</t>
    </rPh>
    <rPh sb="4" eb="5">
      <t>ジ</t>
    </rPh>
    <phoneticPr fontId="5"/>
  </si>
  <si>
    <t>×大規模</t>
    <rPh sb="1" eb="4">
      <t>ダイキボ</t>
    </rPh>
    <phoneticPr fontId="5"/>
  </si>
  <si>
    <t>更新年次</t>
    <rPh sb="0" eb="2">
      <t>コウシン</t>
    </rPh>
    <rPh sb="2" eb="4">
      <t>ネンジ</t>
    </rPh>
    <phoneticPr fontId="5"/>
  </si>
  <si>
    <t>大規模年次２</t>
    <rPh sb="0" eb="3">
      <t>ダイキボ</t>
    </rPh>
    <rPh sb="3" eb="5">
      <t>ネンジ</t>
    </rPh>
    <phoneticPr fontId="5"/>
  </si>
  <si>
    <t>大規模年次３</t>
    <rPh sb="0" eb="3">
      <t>ダイキボ</t>
    </rPh>
    <rPh sb="3" eb="5">
      <t>ネンジ</t>
    </rPh>
    <phoneticPr fontId="5"/>
  </si>
  <si>
    <t>大規模
修繕費</t>
    <rPh sb="0" eb="3">
      <t>ダイキボ</t>
    </rPh>
    <rPh sb="4" eb="7">
      <t>シュウゼンヒ</t>
    </rPh>
    <phoneticPr fontId="5"/>
  </si>
  <si>
    <t>更新
費用</t>
    <rPh sb="0" eb="2">
      <t>コウシン</t>
    </rPh>
    <rPh sb="3" eb="5">
      <t>ヒヨウ</t>
    </rPh>
    <phoneticPr fontId="5"/>
  </si>
  <si>
    <t>棟数</t>
    <rPh sb="0" eb="1">
      <t>トウ</t>
    </rPh>
    <rPh sb="1" eb="2">
      <t>スウ</t>
    </rPh>
    <phoneticPr fontId="5"/>
  </si>
  <si>
    <t>大規模</t>
    <rPh sb="0" eb="3">
      <t>ダイキボ</t>
    </rPh>
    <phoneticPr fontId="5"/>
  </si>
  <si>
    <t>更新</t>
    <rPh sb="0" eb="2">
      <t>コウシン</t>
    </rPh>
    <phoneticPr fontId="5"/>
  </si>
  <si>
    <t>合算大規模</t>
    <rPh sb="0" eb="2">
      <t>ガッサン</t>
    </rPh>
    <rPh sb="2" eb="5">
      <t>ダイキボ</t>
    </rPh>
    <phoneticPr fontId="5"/>
  </si>
  <si>
    <t>合算更新</t>
    <rPh sb="0" eb="2">
      <t>ガッサン</t>
    </rPh>
    <rPh sb="2" eb="4">
      <t>コウシン</t>
    </rPh>
    <phoneticPr fontId="5"/>
  </si>
  <si>
    <t>厚木市メジカルセンター</t>
  </si>
  <si>
    <t>厚木北</t>
  </si>
  <si>
    <t>診療所</t>
  </si>
  <si>
    <t>RC</t>
  </si>
  <si>
    <t>医療</t>
    <rPh sb="0" eb="2">
      <t>イリョウ</t>
    </rPh>
    <phoneticPr fontId="5"/>
  </si>
  <si>
    <t>厚木市立病院</t>
    <rPh sb="0" eb="2">
      <t>アツギ</t>
    </rPh>
    <rPh sb="2" eb="4">
      <t>イチリツ</t>
    </rPh>
    <rPh sb="4" eb="6">
      <t>ビョウイン</t>
    </rPh>
    <phoneticPr fontId="5"/>
  </si>
  <si>
    <t>依知南小学校</t>
  </si>
  <si>
    <t>依知南</t>
  </si>
  <si>
    <t>中央棟校舎</t>
  </si>
  <si>
    <t>緑ケ丘小学校</t>
  </si>
  <si>
    <t>緑ヶ丘</t>
  </si>
  <si>
    <t>東棟校舎</t>
  </si>
  <si>
    <t>北小学校</t>
  </si>
  <si>
    <t>依知北</t>
  </si>
  <si>
    <t>南棟校舎</t>
  </si>
  <si>
    <t>小鮎小学校</t>
  </si>
  <si>
    <t>小鮎</t>
  </si>
  <si>
    <t>厚木小学校</t>
  </si>
  <si>
    <t>北棟校舎</t>
  </si>
  <si>
    <t>小学校</t>
    <rPh sb="0" eb="3">
      <t>ショウガッコウ</t>
    </rPh>
    <phoneticPr fontId="5"/>
  </si>
  <si>
    <t>小中学校</t>
    <rPh sb="0" eb="4">
      <t>ショウチュウガッコウ</t>
    </rPh>
    <phoneticPr fontId="5"/>
  </si>
  <si>
    <t>依知小学校</t>
  </si>
  <si>
    <t>体育館</t>
  </si>
  <si>
    <t>S</t>
  </si>
  <si>
    <t>厚木第二小学校</t>
  </si>
  <si>
    <t>厚木南</t>
  </si>
  <si>
    <t>西棟校舎</t>
  </si>
  <si>
    <t>清水小学校</t>
  </si>
  <si>
    <t>睦合南</t>
  </si>
  <si>
    <t>プール更衣室</t>
  </si>
  <si>
    <t>W</t>
  </si>
  <si>
    <t>三田小学校</t>
  </si>
  <si>
    <t>睦合北</t>
  </si>
  <si>
    <t>南毛利小学校</t>
  </si>
  <si>
    <t>南毛利</t>
  </si>
  <si>
    <t>物置</t>
  </si>
  <si>
    <t>戸室小学校</t>
  </si>
  <si>
    <t>CB</t>
  </si>
  <si>
    <t>愛甲小学校（愛甲公民館分の面積810.33㎡を削除）</t>
  </si>
  <si>
    <t>南毛利南</t>
  </si>
  <si>
    <t>愛甲小学校</t>
  </si>
  <si>
    <t>妻田小学校</t>
  </si>
  <si>
    <t>鳶尾小学校</t>
  </si>
  <si>
    <t>荻野</t>
  </si>
  <si>
    <t>荻野小学校</t>
  </si>
  <si>
    <t>北棟・中央棟校舎</t>
  </si>
  <si>
    <t>校舎棟</t>
  </si>
  <si>
    <t>玉川小学校</t>
  </si>
  <si>
    <t>玉川</t>
  </si>
  <si>
    <t>毛利台小学校</t>
  </si>
  <si>
    <t>プール棟</t>
  </si>
  <si>
    <t>上荻野小学校</t>
  </si>
  <si>
    <t>体育館棟</t>
  </si>
  <si>
    <t>楽焼庫</t>
  </si>
  <si>
    <t>簡易上屋</t>
  </si>
  <si>
    <t>体育器具庫</t>
  </si>
  <si>
    <t>飯山小学校</t>
  </si>
  <si>
    <t>森の里小学校</t>
  </si>
  <si>
    <t>森の里</t>
  </si>
  <si>
    <t>機械棟</t>
  </si>
  <si>
    <t>石油プロパン庫</t>
  </si>
  <si>
    <t>戸田小学校</t>
  </si>
  <si>
    <t>相川</t>
  </si>
  <si>
    <t>中央校舎</t>
  </si>
  <si>
    <t>油庫</t>
  </si>
  <si>
    <t>ポンプ庫</t>
  </si>
  <si>
    <t>ポンプ室</t>
  </si>
  <si>
    <t>ログハウス棟</t>
  </si>
  <si>
    <t>相川小学校</t>
  </si>
  <si>
    <t>器具庫</t>
  </si>
  <si>
    <t>屋外便所</t>
  </si>
  <si>
    <t>上依知小学校</t>
  </si>
  <si>
    <t>プール更衣棟</t>
  </si>
  <si>
    <t>給食調理場</t>
  </si>
  <si>
    <t>プロパン庫</t>
  </si>
  <si>
    <t>倉庫</t>
  </si>
  <si>
    <t>三田第一児童クラブ</t>
  </si>
  <si>
    <t>渡り廊下棟</t>
  </si>
  <si>
    <t>飼育小屋</t>
  </si>
  <si>
    <t>給食調理場プール棟</t>
  </si>
  <si>
    <t>給食調理場ブロアー機械室</t>
  </si>
  <si>
    <t>体育器具庫・児童クラブ</t>
  </si>
  <si>
    <t>ゴミ置場</t>
  </si>
  <si>
    <t>楽焼庫・機械室</t>
  </si>
  <si>
    <t>ごみ置き場</t>
  </si>
  <si>
    <t>仮設校舎</t>
  </si>
  <si>
    <t>LGS</t>
  </si>
  <si>
    <t>南毛利中学校</t>
  </si>
  <si>
    <t>睦合中学校</t>
  </si>
  <si>
    <t>東名中学校</t>
  </si>
  <si>
    <t>小鮎中学校</t>
  </si>
  <si>
    <t>荻野中学校</t>
  </si>
  <si>
    <t>相川中学校</t>
  </si>
  <si>
    <t>厚木中学校</t>
  </si>
  <si>
    <t>中学校</t>
    <rPh sb="0" eb="3">
      <t>チュウガッコウ</t>
    </rPh>
    <phoneticPr fontId="5"/>
  </si>
  <si>
    <t>林中学校</t>
  </si>
  <si>
    <t>睦合西</t>
  </si>
  <si>
    <t>玉川中学校</t>
  </si>
  <si>
    <t>部室</t>
  </si>
  <si>
    <t>藤塚中学校</t>
  </si>
  <si>
    <t>簡易機械室棟</t>
  </si>
  <si>
    <t>森の里中学校</t>
  </si>
  <si>
    <t>東北棟校舎</t>
  </si>
  <si>
    <t>依知中学校</t>
  </si>
  <si>
    <t>睦合東中学校</t>
  </si>
  <si>
    <t>相談指導教室棟</t>
  </si>
  <si>
    <t>南棟'校舎</t>
  </si>
  <si>
    <t>武道場</t>
  </si>
  <si>
    <t>屋外便所・石灰庫</t>
  </si>
  <si>
    <t>部室・倉庫</t>
  </si>
  <si>
    <t>北部学校給食センター</t>
  </si>
  <si>
    <t>給食センタ－</t>
  </si>
  <si>
    <t>給食</t>
    <rPh sb="0" eb="2">
      <t>キュウショク</t>
    </rPh>
    <phoneticPr fontId="5"/>
  </si>
  <si>
    <t>自動車車庫</t>
  </si>
  <si>
    <t>南部学校給食センター</t>
  </si>
  <si>
    <t>吾妻団地</t>
  </si>
  <si>
    <t>共同住宅</t>
  </si>
  <si>
    <t>壁式ﾌﾟﾚｷｬｽﾄ鉄筋ｺﾝｸﾘｰﾄ造</t>
  </si>
  <si>
    <t>住宅</t>
    <rPh sb="0" eb="2">
      <t>ジュウタク</t>
    </rPh>
    <phoneticPr fontId="5"/>
  </si>
  <si>
    <t>自転車置場</t>
  </si>
  <si>
    <t>吾妻（２）団地</t>
  </si>
  <si>
    <t>富士見町団地</t>
  </si>
  <si>
    <t>旭町ハイツ</t>
  </si>
  <si>
    <t>ポンプ室棟</t>
  </si>
  <si>
    <t>妻田東ハイツ（１）</t>
  </si>
  <si>
    <t>妻田東ハイツ（２）</t>
  </si>
  <si>
    <t>妻田東ハイツ（３）</t>
  </si>
  <si>
    <t>妻田東ハイツ集会所</t>
    <phoneticPr fontId="5"/>
  </si>
  <si>
    <t>集会所</t>
  </si>
  <si>
    <t>妻田ひびき公園</t>
    <phoneticPr fontId="5"/>
  </si>
  <si>
    <t>便所</t>
  </si>
  <si>
    <t>宮の里ハイツ</t>
  </si>
  <si>
    <t>設備棟</t>
  </si>
  <si>
    <t>上向原ハイツＡ</t>
  </si>
  <si>
    <t>上向原ハイツ集会所</t>
    <phoneticPr fontId="5"/>
  </si>
  <si>
    <t>S</t>
    <phoneticPr fontId="5"/>
  </si>
  <si>
    <t>戸室ハイツ</t>
  </si>
  <si>
    <t>公衆便所</t>
  </si>
  <si>
    <t>上向原ハイツＢ</t>
  </si>
  <si>
    <t>本厚木駅高架下旭町自転車駐車場</t>
  </si>
  <si>
    <t>厚木南</t>
    <phoneticPr fontId="5"/>
  </si>
  <si>
    <t>管理事務所</t>
  </si>
  <si>
    <t>本厚木駅高架下泉町自転車駐車場</t>
  </si>
  <si>
    <t>愛甲石田駅北口自転車等駐車場</t>
  </si>
  <si>
    <t>愛甲石田駅南口自転車等駐車場</t>
  </si>
  <si>
    <t>厚木中央公園地下駐車場</t>
  </si>
  <si>
    <t>中町１丁目第１自転車等駐車場</t>
  </si>
  <si>
    <t>中町２丁目自転車駐車場</t>
  </si>
  <si>
    <t>駐輪場</t>
  </si>
  <si>
    <t>自転車</t>
    <rPh sb="0" eb="3">
      <t>ジテンシャ</t>
    </rPh>
    <phoneticPr fontId="5"/>
  </si>
  <si>
    <t>文化会館</t>
  </si>
  <si>
    <t>七沢弁天の森キヤンプ場</t>
  </si>
  <si>
    <t>厚木シティプラザ（中央図書館）</t>
  </si>
  <si>
    <t>SRC</t>
  </si>
  <si>
    <t>市民</t>
    <rPh sb="0" eb="2">
      <t>シミン</t>
    </rPh>
    <phoneticPr fontId="5"/>
  </si>
  <si>
    <t>厚木シティプラザ（子ども科学館）</t>
  </si>
  <si>
    <t>厚木北</t>
    <rPh sb="0" eb="2">
      <t>アツギ</t>
    </rPh>
    <phoneticPr fontId="5"/>
  </si>
  <si>
    <t>保全対象建物</t>
    <rPh sb="0" eb="2">
      <t>ホゼン</t>
    </rPh>
    <rPh sb="2" eb="4">
      <t>タイショウ</t>
    </rPh>
    <phoneticPr fontId="5"/>
  </si>
  <si>
    <t>七沢自然ふれあいセンター</t>
  </si>
  <si>
    <t>管理棟</t>
  </si>
  <si>
    <t>研修作業場</t>
  </si>
  <si>
    <t>宿泊棟1</t>
  </si>
  <si>
    <t>宿泊棟2</t>
  </si>
  <si>
    <t>宿泊棟3</t>
  </si>
  <si>
    <t>宿泊棟4</t>
  </si>
  <si>
    <t>炊事場</t>
  </si>
  <si>
    <t>炊事棟</t>
  </si>
  <si>
    <t>主便所棟</t>
  </si>
  <si>
    <t>副便所棟</t>
  </si>
  <si>
    <t>バンガロ－Ａ１</t>
  </si>
  <si>
    <t>バンガロ－Ａ２</t>
  </si>
  <si>
    <t>バンガロ－Ａ３</t>
  </si>
  <si>
    <t>バンガロ－Ａ４</t>
  </si>
  <si>
    <t>バンガロ－Ａ５</t>
  </si>
  <si>
    <t>バンガロ－Ａ６</t>
  </si>
  <si>
    <t>バンガロ－Ｂ１</t>
  </si>
  <si>
    <t>バンガロ－Ｂ２</t>
  </si>
  <si>
    <t>バンガロ－Ｂ３</t>
  </si>
  <si>
    <t>バンガロ－Ｂ４</t>
  </si>
  <si>
    <t>バンガロ－Ｂ５</t>
  </si>
  <si>
    <t>バンガロ－Ｂ６</t>
  </si>
  <si>
    <t>バンガロ－Ｃ１</t>
  </si>
  <si>
    <t>バンガロ－Ｃ２</t>
  </si>
  <si>
    <t>バンガロ－Ｃ３</t>
  </si>
  <si>
    <t>バンガロ－Ｃ４</t>
  </si>
  <si>
    <t>バンガロ－Ｃ５</t>
  </si>
  <si>
    <t>バンガロ－Ｃ６</t>
  </si>
  <si>
    <t>時計塔</t>
  </si>
  <si>
    <t>アミューあつぎ</t>
  </si>
  <si>
    <t>集会所兼店舗</t>
  </si>
  <si>
    <t>集会棟</t>
  </si>
  <si>
    <t>厚木市情報プラザ</t>
  </si>
  <si>
    <t>情報プラザ</t>
  </si>
  <si>
    <t>南毛利学習支援センター</t>
  </si>
  <si>
    <t>学習支援センター</t>
  </si>
  <si>
    <t>七沢薬師林道展望台</t>
  </si>
  <si>
    <t>展望台</t>
  </si>
  <si>
    <t>白山展望台</t>
  </si>
  <si>
    <t>林中公園</t>
  </si>
  <si>
    <t>四阿</t>
  </si>
  <si>
    <t>上ノ原公園</t>
  </si>
  <si>
    <t>シェルター</t>
  </si>
  <si>
    <t>鳶尾中央公園</t>
  </si>
  <si>
    <t>白根公園</t>
  </si>
  <si>
    <t>飯山白山森林公園</t>
  </si>
  <si>
    <t>野外ステ－ジ</t>
  </si>
  <si>
    <t>長沼公園</t>
  </si>
  <si>
    <t>厚木公園</t>
  </si>
  <si>
    <t>中村橋公園</t>
  </si>
  <si>
    <t>資材置場</t>
  </si>
  <si>
    <t>弥生公園</t>
  </si>
  <si>
    <t>なかよし公園</t>
  </si>
  <si>
    <t>森山公園</t>
  </si>
  <si>
    <t>器具置場</t>
  </si>
  <si>
    <t>若宮公園</t>
  </si>
  <si>
    <t>D51屋根</t>
  </si>
  <si>
    <t>ステージ</t>
  </si>
  <si>
    <t>小町緑地</t>
  </si>
  <si>
    <t>休憩所</t>
  </si>
  <si>
    <t>さぎさか公園</t>
  </si>
  <si>
    <t>中村公園</t>
  </si>
  <si>
    <t>船子長ヶ町公園</t>
  </si>
  <si>
    <t>岩田山公園</t>
  </si>
  <si>
    <t>愛名緑地</t>
  </si>
  <si>
    <t>長谷はら公園</t>
  </si>
  <si>
    <t>荻野運動公園</t>
  </si>
  <si>
    <t>メインスタンド</t>
  </si>
  <si>
    <t>東河原第二公園</t>
  </si>
  <si>
    <t>まつかげ台山の手公園</t>
  </si>
  <si>
    <t>あさひ公園</t>
  </si>
  <si>
    <t>上古沢緑地</t>
  </si>
  <si>
    <t>くすのき公園</t>
  </si>
  <si>
    <t>野草園管理棟</t>
  </si>
  <si>
    <t>藤塚みどり公園</t>
  </si>
  <si>
    <t>E</t>
  </si>
  <si>
    <t>里見台まる山公園</t>
  </si>
  <si>
    <t>厚木中央公園</t>
  </si>
  <si>
    <t>鳶尾山観光展望台</t>
  </si>
  <si>
    <t>あじさい公園</t>
  </si>
  <si>
    <t>プール</t>
  </si>
  <si>
    <t>明神池公園</t>
  </si>
  <si>
    <t>ハイウェイパークあつぎ</t>
  </si>
  <si>
    <t>厚木さつき公園</t>
  </si>
  <si>
    <t>沖原桜丘公園</t>
  </si>
  <si>
    <t>反町公園</t>
  </si>
  <si>
    <t>坊西公園</t>
  </si>
  <si>
    <t>白髭公園</t>
  </si>
  <si>
    <t>松羅公園</t>
  </si>
  <si>
    <t>ぼうさいの丘公園</t>
  </si>
  <si>
    <t>１号機械室</t>
  </si>
  <si>
    <t>２号機械室</t>
  </si>
  <si>
    <t>ねのかみ公園</t>
  </si>
  <si>
    <t>東谷公園</t>
  </si>
  <si>
    <t>大谷公園</t>
  </si>
  <si>
    <t>宮地公園</t>
  </si>
  <si>
    <t>野外ステージ</t>
  </si>
  <si>
    <t>小動物園舎</t>
  </si>
  <si>
    <t>依胡田公園</t>
  </si>
  <si>
    <t>八幡上公園</t>
  </si>
  <si>
    <t>旭町どんぐり公園</t>
  </si>
  <si>
    <t>大手公園</t>
  </si>
  <si>
    <t>戸室しみず公園</t>
  </si>
  <si>
    <t>緑ヶ丘南公園</t>
  </si>
  <si>
    <t>関谷公園</t>
  </si>
  <si>
    <t>長坂北公園</t>
  </si>
  <si>
    <t>井田公園</t>
  </si>
  <si>
    <t>林中央公園</t>
  </si>
  <si>
    <t>広町公園</t>
  </si>
  <si>
    <t>七沢公衆便所</t>
  </si>
  <si>
    <t>妻田薬師公衆便所</t>
  </si>
  <si>
    <t>小野公衆便所</t>
  </si>
  <si>
    <t>厚木バスセンター公衆便所</t>
  </si>
  <si>
    <t>愛甲石田駅北口広場公衆便所</t>
  </si>
  <si>
    <t>長谷地区公衆便所</t>
  </si>
  <si>
    <t>厚木北公民館(厚木北児童館併設）</t>
  </si>
  <si>
    <t>公民館</t>
  </si>
  <si>
    <t>公民館</t>
    <rPh sb="0" eb="3">
      <t>コウミンカン</t>
    </rPh>
    <phoneticPr fontId="5"/>
  </si>
  <si>
    <t>愛甲公民館（愛甲小学校併設）</t>
  </si>
  <si>
    <t>厚木南公民館(第１分団第２部器具置場併設）</t>
  </si>
  <si>
    <t>睦合南公民館</t>
  </si>
  <si>
    <t>公民館・児童館</t>
  </si>
  <si>
    <t>睦合北公民館</t>
  </si>
  <si>
    <t>荻野公民館上荻野分館</t>
  </si>
  <si>
    <t>玉川公民館</t>
  </si>
  <si>
    <t>相川公民館</t>
  </si>
  <si>
    <t>木工室</t>
  </si>
  <si>
    <t>公民館・器具庫・倉庫</t>
  </si>
  <si>
    <t>小鮎公民館</t>
  </si>
  <si>
    <t>依知北公民館</t>
  </si>
  <si>
    <t>緑ヶ丘公民館（緑ヶ丘児童館併設）</t>
  </si>
  <si>
    <t>屋外研修棟</t>
  </si>
  <si>
    <t>南毛利公民館</t>
  </si>
  <si>
    <t>森の里公民館（森の里児童館併設）</t>
  </si>
  <si>
    <t>依知南公民館</t>
  </si>
  <si>
    <t>睦合西公民館</t>
  </si>
  <si>
    <t>荻野公民館</t>
  </si>
  <si>
    <t>厚木市営水泳プール</t>
  </si>
  <si>
    <t>更衣室</t>
  </si>
  <si>
    <t>機械室</t>
  </si>
  <si>
    <t>酒井スポーツ広場</t>
  </si>
  <si>
    <t>会議室</t>
  </si>
  <si>
    <t>厚木市営南毛利スポーツセンター</t>
  </si>
  <si>
    <t>飯山グラウンド</t>
  </si>
  <si>
    <t>倉庫　</t>
  </si>
  <si>
    <t>厚木市営玉川野球場</t>
  </si>
  <si>
    <t>ふれあいプラザ</t>
  </si>
  <si>
    <t>温水プール</t>
  </si>
  <si>
    <t>スポーツ</t>
    <phoneticPr fontId="5"/>
  </si>
  <si>
    <t>厚木市営東町スポーツセンター</t>
  </si>
  <si>
    <t>厚木市営及川球技場</t>
  </si>
  <si>
    <t>観覧場Ａ棟</t>
  </si>
  <si>
    <t>観覧場Ｂ棟</t>
  </si>
  <si>
    <t>スコアボード</t>
  </si>
  <si>
    <t>ﾃﾆｽｺｰﾄ運営棟</t>
  </si>
  <si>
    <t>ﾃﾆｽｺｰﾄ管理棟</t>
  </si>
  <si>
    <t>厚木市営猿ヶ島スポーツセンター</t>
  </si>
  <si>
    <t>医務室・便所</t>
  </si>
  <si>
    <t>厚木市営厚木野球場（厚木市営厚木テニスコート）</t>
  </si>
  <si>
    <t>金田ゲートボール場</t>
  </si>
  <si>
    <t>古民家岸邸</t>
  </si>
  <si>
    <t>古民家</t>
  </si>
  <si>
    <t>厚木市郷土資料館</t>
  </si>
  <si>
    <t>資料館</t>
  </si>
  <si>
    <t>荻野埋蔵文化財展示・収蔵室</t>
  </si>
  <si>
    <t>収蔵・展示室</t>
  </si>
  <si>
    <t>生涯文化財</t>
    <rPh sb="0" eb="2">
      <t>ショウガイ</t>
    </rPh>
    <rPh sb="2" eb="5">
      <t>ブンカザイ</t>
    </rPh>
    <phoneticPr fontId="5"/>
  </si>
  <si>
    <t>郷土資料収蔵庫（三田）</t>
  </si>
  <si>
    <t>郷土資料収蔵庫（下川入）</t>
  </si>
  <si>
    <t>中町一丁目建物</t>
  </si>
  <si>
    <t>事務所兼共同住宅</t>
  </si>
  <si>
    <t>旧県立中央青年の家</t>
  </si>
  <si>
    <t>旧斎場（既に建替え済）</t>
    <rPh sb="4" eb="5">
      <t>スデ</t>
    </rPh>
    <rPh sb="6" eb="8">
      <t>タテカ</t>
    </rPh>
    <rPh sb="9" eb="10">
      <t>スミ</t>
    </rPh>
    <phoneticPr fontId="5"/>
  </si>
  <si>
    <t>倉庫（西側待合室）</t>
  </si>
  <si>
    <t>市庁舎</t>
  </si>
  <si>
    <t>本庁舎</t>
  </si>
  <si>
    <t>南側自動車車庫1</t>
  </si>
  <si>
    <t>厚木市戦没者慰霊堂</t>
  </si>
  <si>
    <t>慰霊堂</t>
  </si>
  <si>
    <t>南側自動車車庫2</t>
  </si>
  <si>
    <t>商業にぎわい課物品保管倉庫</t>
  </si>
  <si>
    <t>道路補修事務所</t>
  </si>
  <si>
    <t>厚木ガーデンシティービル</t>
  </si>
  <si>
    <t>店舗</t>
  </si>
  <si>
    <t>あつぎパートナーセンター・厚木市保健センター</t>
  </si>
  <si>
    <t>水質管理センター</t>
  </si>
  <si>
    <t>倉庫兼自治会館</t>
  </si>
  <si>
    <t>妻田ポンプ場</t>
  </si>
  <si>
    <t>事務所</t>
  </si>
  <si>
    <t>中荻野下水道倉庫</t>
  </si>
  <si>
    <t>リバ－ツイン厚木</t>
  </si>
  <si>
    <t>リバーツイン厚木</t>
  </si>
  <si>
    <t>旧斎場</t>
  </si>
  <si>
    <t>倉庫（東側待合室）</t>
  </si>
  <si>
    <t>西側自動車車庫3</t>
  </si>
  <si>
    <t>第一医療職員公舎</t>
  </si>
  <si>
    <t>寄宿舎</t>
  </si>
  <si>
    <t>医療従事者公舎</t>
  </si>
  <si>
    <t>電気室</t>
  </si>
  <si>
    <t>職員玄関庇</t>
  </si>
  <si>
    <t>エントランス部庇</t>
  </si>
  <si>
    <t>車庫</t>
  </si>
  <si>
    <t>厚木市斎場</t>
  </si>
  <si>
    <t>火葬棟</t>
  </si>
  <si>
    <t>庁舎</t>
    <rPh sb="0" eb="2">
      <t>チョウシャ</t>
    </rPh>
    <phoneticPr fontId="5"/>
  </si>
  <si>
    <t>式場棟</t>
  </si>
  <si>
    <t>長坂老人憩の家</t>
  </si>
  <si>
    <t>老人憩の家</t>
  </si>
  <si>
    <t>上古沢老人憩の家（既に建替え済）</t>
    <phoneticPr fontId="5"/>
  </si>
  <si>
    <t>下沖老人憩の家</t>
  </si>
  <si>
    <t>岡津古久老人憩の家</t>
  </si>
  <si>
    <t>林老人憩の家</t>
  </si>
  <si>
    <t>関口老人憩の家</t>
  </si>
  <si>
    <t>下川入老人憩の家</t>
  </si>
  <si>
    <t>金田老人憩の家</t>
  </si>
  <si>
    <t>宮本老人憩の家</t>
  </si>
  <si>
    <t>尼寺老人憩の家</t>
  </si>
  <si>
    <t>緑ケ丘老人憩の家</t>
  </si>
  <si>
    <t>七沢老人憩の家</t>
  </si>
  <si>
    <t>千頭老人憩の家</t>
  </si>
  <si>
    <t>上落合老人憩の家（防災備蓄倉庫併設）</t>
  </si>
  <si>
    <t>老人憩の家・備蓄倉庫</t>
  </si>
  <si>
    <t>片平老人憩の家</t>
  </si>
  <si>
    <t>中戸田老人憩の家</t>
  </si>
  <si>
    <t>上依知老人憩の家</t>
  </si>
  <si>
    <t>船子老人憩の家</t>
  </si>
  <si>
    <t>酒井老人憩の家</t>
  </si>
  <si>
    <t>山際老人憩の家</t>
  </si>
  <si>
    <t>下依知老人憩の家</t>
  </si>
  <si>
    <t>藤塚老人憩の家</t>
  </si>
  <si>
    <t>温水老人憩の家</t>
  </si>
  <si>
    <t>長谷老人憩の家</t>
  </si>
  <si>
    <t>及川老人憩の家（及川児童館併設）</t>
  </si>
  <si>
    <t>児童館・老人憩の家</t>
  </si>
  <si>
    <t>鳶尾老人憩の家(鳶尾児童館併設）</t>
  </si>
  <si>
    <t>戸室老人憩の家</t>
  </si>
  <si>
    <t>日枝老人憩の家</t>
  </si>
  <si>
    <t>妻田東老人憩の家（妻田東児童館併設）</t>
  </si>
  <si>
    <t>山際南部老人憩の家（山際南部児童館併設）</t>
  </si>
  <si>
    <t>妻田西老人憩の家</t>
  </si>
  <si>
    <t>荻野久保老人憩の家</t>
  </si>
  <si>
    <t>荻野新宿老人憩の家(荻野新宿児童館併設)</t>
  </si>
  <si>
    <t>温水恩名老人憩の家(温水恩名児童館併設)</t>
  </si>
  <si>
    <t>愛甲老人憩の家(愛甲児童館併設）</t>
  </si>
  <si>
    <t>老人憩いの家</t>
    <rPh sb="0" eb="2">
      <t>ロウジン</t>
    </rPh>
    <rPh sb="2" eb="3">
      <t>イコ</t>
    </rPh>
    <rPh sb="5" eb="6">
      <t>イエ</t>
    </rPh>
    <phoneticPr fontId="5"/>
  </si>
  <si>
    <t>三田老人憩の家</t>
  </si>
  <si>
    <t>毛利台老人憩の家（毛利台児童館併設）</t>
  </si>
  <si>
    <t>岡田老人憩の家（岡田児童館併設）</t>
  </si>
  <si>
    <t>愛名老人憩の家</t>
  </si>
  <si>
    <t>厚木南老人憩の家</t>
  </si>
  <si>
    <t>下古沢老人憩の家</t>
  </si>
  <si>
    <t>三田児童館</t>
  </si>
  <si>
    <t>児童館</t>
  </si>
  <si>
    <t>愛甲原児童館</t>
  </si>
  <si>
    <t>小野児童館</t>
  </si>
  <si>
    <t>上荻野児童館</t>
  </si>
  <si>
    <t>戸室児童館</t>
  </si>
  <si>
    <t>厚木北児童館（厚木北公民館併設）</t>
  </si>
  <si>
    <t>児童館</t>
    <rPh sb="0" eb="3">
      <t>ジドウカン</t>
    </rPh>
    <phoneticPr fontId="5"/>
  </si>
  <si>
    <t>厚木南児童館</t>
  </si>
  <si>
    <t>浅間山児童館</t>
  </si>
  <si>
    <t>飯山中部児童館</t>
  </si>
  <si>
    <t>ひまわり児童館</t>
  </si>
  <si>
    <t>藤塚児童館</t>
  </si>
  <si>
    <t>王子児童館</t>
  </si>
  <si>
    <t>まつかげ台児童館</t>
  </si>
  <si>
    <t>中戸田児童館</t>
  </si>
  <si>
    <t>吾妻町児童館</t>
  </si>
  <si>
    <t>上落合児童館</t>
  </si>
  <si>
    <t>上依知児童館</t>
  </si>
  <si>
    <t>妻田児童館</t>
  </si>
  <si>
    <t>古松台児童館</t>
  </si>
  <si>
    <t>宮の里児童館</t>
  </si>
  <si>
    <t>中依知児童館</t>
  </si>
  <si>
    <t>及川児童館（及川老人憩の家併設）</t>
  </si>
  <si>
    <t>鳶尾児童館（鳶尾老人憩の家併設）</t>
  </si>
  <si>
    <t>下川入児童館</t>
  </si>
  <si>
    <t>山際児童館（山際南部老人憩の家併設）</t>
  </si>
  <si>
    <t>妻田東児童館(妻田東老人憩の家併設）</t>
  </si>
  <si>
    <t>緑ヶ丘児童館(緑ヶ丘公民館併設）</t>
  </si>
  <si>
    <t>七沢児童館</t>
  </si>
  <si>
    <t>荻野児童館</t>
  </si>
  <si>
    <t>下古沢児童館</t>
  </si>
  <si>
    <t>森の里児童館（森の里公民館併設）</t>
  </si>
  <si>
    <t>荻野新宿児童館(荻野新宿老人憩の家併設)</t>
  </si>
  <si>
    <t>温水恩名児童館（温水恩名老人憩の家併設）</t>
  </si>
  <si>
    <t>愛甲児童館(愛甲老人憩の家併設）</t>
  </si>
  <si>
    <t>岡田児童館(岡田老人憩の家併設）</t>
  </si>
  <si>
    <t>毛利台児童館(毛利台老人憩の家併設）</t>
  </si>
  <si>
    <t>上戸田児童館</t>
  </si>
  <si>
    <t>老人福祉センター寿荘</t>
  </si>
  <si>
    <t>福祉集会所</t>
  </si>
  <si>
    <t>厚木市生きがいセンタ－</t>
  </si>
  <si>
    <t>福祉作業所</t>
  </si>
  <si>
    <t>福祉</t>
    <rPh sb="0" eb="2">
      <t>フクシ</t>
    </rPh>
    <phoneticPr fontId="5"/>
  </si>
  <si>
    <t>総合福祉センター</t>
  </si>
  <si>
    <t>もみじ保育所</t>
  </si>
  <si>
    <t>保育所</t>
  </si>
  <si>
    <t>南毛利保育所</t>
  </si>
  <si>
    <t>小鮎保育所</t>
  </si>
  <si>
    <t>厚木保育所</t>
  </si>
  <si>
    <t>保育所</t>
    <rPh sb="0" eb="2">
      <t>ホイク</t>
    </rPh>
    <rPh sb="2" eb="3">
      <t>ショ</t>
    </rPh>
    <phoneticPr fontId="5"/>
  </si>
  <si>
    <t>玉川保育所</t>
  </si>
  <si>
    <t>相川保育所</t>
  </si>
  <si>
    <t>職員休憩室棟</t>
  </si>
  <si>
    <t>保育所・ﾌﾟｰﾙ棟</t>
  </si>
  <si>
    <t>保育所分園</t>
  </si>
  <si>
    <t>厚木消防署本署</t>
  </si>
  <si>
    <t>本署</t>
  </si>
  <si>
    <t>消防施設</t>
    <rPh sb="0" eb="2">
      <t>ショウボウ</t>
    </rPh>
    <rPh sb="2" eb="4">
      <t>シセツ</t>
    </rPh>
    <phoneticPr fontId="5"/>
  </si>
  <si>
    <t>訓練塔</t>
  </si>
  <si>
    <t>厚木消防署南毛利分署</t>
  </si>
  <si>
    <t>分署</t>
  </si>
  <si>
    <t>厚木消防署相川分署</t>
  </si>
  <si>
    <t>北消防署小鮎分署</t>
  </si>
  <si>
    <t>北消防署睦合分署</t>
  </si>
  <si>
    <t>コンプレッサー棟</t>
  </si>
  <si>
    <t>厚木消防署玉川分署</t>
  </si>
  <si>
    <t>北消防署本署</t>
  </si>
  <si>
    <t>北消防署依知分署</t>
  </si>
  <si>
    <t>消防団第５分団第４部器具置場</t>
  </si>
  <si>
    <t>消防団第７分団第３部器具置場</t>
  </si>
  <si>
    <t>消防団第６分団第６部器具置場</t>
  </si>
  <si>
    <t>消防団第１分団第２部器具置場(厚木南公民館併設）</t>
  </si>
  <si>
    <t>消防団第１分団第１部器具置場・会館</t>
  </si>
  <si>
    <t>器具庫・自治会館</t>
  </si>
  <si>
    <t>消防団第４分団第２部器具置場荻野水防倉庫</t>
  </si>
  <si>
    <t>器具庫・倉庫</t>
  </si>
  <si>
    <t>消防団第４分団第３部器具置場</t>
  </si>
  <si>
    <t>消防団第５分団第６部器具置場</t>
  </si>
  <si>
    <t>消防団第６分団第２部器具置場</t>
  </si>
  <si>
    <t>消防団第２分団第２部器具置場</t>
  </si>
  <si>
    <t>消防団第６分団第５部器具置場玉川水防倉庫</t>
  </si>
  <si>
    <t>消防団第７分団第２部器具置場</t>
  </si>
  <si>
    <t>消防団第８分団第１部器具置場</t>
  </si>
  <si>
    <t>消防団第２分団第３部器具置場山際防災備蓄倉庫・会館</t>
  </si>
  <si>
    <t>器具庫・備蓄倉庫・自治会館</t>
  </si>
  <si>
    <t>消防団第２分団第５部器具置場</t>
  </si>
  <si>
    <t>消防団第５分団第３部器具置場</t>
  </si>
  <si>
    <t>消防団第２分団第１部器具置場</t>
  </si>
  <si>
    <t>消防団第２分団第８部器具置場</t>
  </si>
  <si>
    <t>消防団第５分団第２部器具置場</t>
  </si>
  <si>
    <t>待機所</t>
  </si>
  <si>
    <t>消防団第８分団第５部器具置場</t>
  </si>
  <si>
    <t>消防団第８分団第６部器具置場</t>
  </si>
  <si>
    <t>消防団第２分団第７部器具置場</t>
  </si>
  <si>
    <t>消防団第７分団第４部器具置場南毛利水防倉庫・会館</t>
  </si>
  <si>
    <t>器具庫・倉庫・自治会館</t>
  </si>
  <si>
    <t>消防団第７分団第９部器具置場</t>
  </si>
  <si>
    <t>消防団第６分団第３部器具置場七沢防災備蓄倉庫</t>
  </si>
  <si>
    <t>器具庫・備蓄倉庫</t>
  </si>
  <si>
    <t>消防団第５分団第７部器具置場</t>
  </si>
  <si>
    <t>消防団第７分団第５部器具置場</t>
  </si>
  <si>
    <t>消防団第７分団第７部器具置場</t>
  </si>
  <si>
    <t>消防団第３分団第１部器具置場林防災備蓄倉庫</t>
  </si>
  <si>
    <t>消防団第２分団第６部器具置場依知水防倉庫</t>
  </si>
  <si>
    <t>消防団第４分団第４部器具置場</t>
  </si>
  <si>
    <t>消防団第５分団第５部器具置場</t>
  </si>
  <si>
    <t>消防団第４分団第１部器具置場</t>
  </si>
  <si>
    <t>消防団第５分団第１部器具置場</t>
  </si>
  <si>
    <t>消防団第２分団第１０部器具置場</t>
  </si>
  <si>
    <t>消防団第７分団第１部器具置場</t>
  </si>
  <si>
    <t>消防団第８分団第２部器具置場</t>
  </si>
  <si>
    <t>消防団第８分団第４部器具置場</t>
  </si>
  <si>
    <t>消防団第４分団第５部器具置場</t>
  </si>
  <si>
    <t>消防団第６分団第４部器具置場</t>
  </si>
  <si>
    <t>消防団第３分団第２部器具置場</t>
  </si>
  <si>
    <t>消防団第７分団第８部器具置場</t>
  </si>
  <si>
    <t>消防団第２分団第９部器具置場</t>
  </si>
  <si>
    <t>消防団第３分団第５部器具置場</t>
  </si>
  <si>
    <t>消防団第８分団第３部器具置場</t>
  </si>
  <si>
    <t>消防団第２分団第４部器具置場関口消防資材倉庫</t>
  </si>
  <si>
    <t>消防団第１分団第３部器具置場</t>
  </si>
  <si>
    <t>消防団第８分団第７部器具置場</t>
  </si>
  <si>
    <t>消防団第３分団第３部器具置場</t>
  </si>
  <si>
    <t>消防団第６分団第１部器具置場</t>
  </si>
  <si>
    <t>消防団第３分団第４部器具置場睦合水防倉庫</t>
  </si>
  <si>
    <t>自治会自主防災倉庫</t>
  </si>
  <si>
    <t>林水防倉庫</t>
  </si>
  <si>
    <t>消防団第７分団第６部器具置場長谷防災備蓄倉庫</t>
  </si>
  <si>
    <t>小鮎水防倉庫</t>
  </si>
  <si>
    <t>防災備蓄倉庫（上落合老人憩の家併設）</t>
  </si>
  <si>
    <t>荻野消防資材置場</t>
  </si>
  <si>
    <t>相川水防倉庫戸田防災備蓄倉庫</t>
  </si>
  <si>
    <t>倉庫・備蓄倉庫</t>
  </si>
  <si>
    <t>毛利台消防資材倉庫</t>
  </si>
  <si>
    <t>三田防災備蓄倉庫</t>
  </si>
  <si>
    <t>防災備蓄倉庫</t>
  </si>
  <si>
    <t>環境センタ－</t>
  </si>
  <si>
    <t>工場棟</t>
  </si>
  <si>
    <t>計量棟</t>
  </si>
  <si>
    <t>カレット置場</t>
  </si>
  <si>
    <t>作業所</t>
  </si>
  <si>
    <t>衛生プラント</t>
  </si>
  <si>
    <t>油倉庫</t>
  </si>
  <si>
    <t>不燃物処理施設</t>
  </si>
  <si>
    <t>処理棟</t>
  </si>
  <si>
    <t>洗車棟</t>
  </si>
  <si>
    <t>ストックヤード</t>
  </si>
  <si>
    <t>厚生施設</t>
  </si>
  <si>
    <t>厚木市資源化センター</t>
  </si>
  <si>
    <t>リサイクル処理施設</t>
  </si>
  <si>
    <t>粗大ごみ受付室</t>
  </si>
  <si>
    <t>工事者控室</t>
  </si>
  <si>
    <t>自動車排出ガス測定局</t>
  </si>
  <si>
    <t>環境測定局舎</t>
  </si>
  <si>
    <t>旭町４丁目ミニディ等実施会場</t>
  </si>
  <si>
    <t>岡田集会所</t>
  </si>
  <si>
    <t>集会施設</t>
    <rPh sb="0" eb="2">
      <t>シュウカイ</t>
    </rPh>
    <rPh sb="2" eb="4">
      <t>シセツ</t>
    </rPh>
    <phoneticPr fontId="5"/>
  </si>
  <si>
    <t>白山集会所</t>
  </si>
  <si>
    <t>旭町二丁目集会所</t>
  </si>
  <si>
    <t>自治会館</t>
  </si>
  <si>
    <t>↑</t>
  </si>
  <si>
    <t>01医療施設の①医療施設は11</t>
  </si>
  <si>
    <t>02学校教育施設の①小学校は21</t>
  </si>
  <si>
    <t>この番号は、「施設用途」と「分類」の関係を示しています。</t>
  </si>
  <si>
    <t>延床</t>
  </si>
  <si>
    <t>階数</t>
  </si>
  <si>
    <t>構造</t>
  </si>
  <si>
    <t>消費生活センター</t>
  </si>
  <si>
    <t>あつぎセーフティステーション番屋</t>
  </si>
  <si>
    <t>様式第6-1号</t>
    <rPh sb="0" eb="3">
      <t>ヨウシキダイ</t>
    </rPh>
    <rPh sb="6" eb="7">
      <t>ゴウ</t>
    </rPh>
    <phoneticPr fontId="5"/>
  </si>
  <si>
    <t>←この色付セルに入力してください。</t>
    <rPh sb="3" eb="4">
      <t>イロ</t>
    </rPh>
    <rPh sb="4" eb="5">
      <t>ツキ</t>
    </rPh>
    <rPh sb="8" eb="10">
      <t>ニュウリョク</t>
    </rPh>
    <phoneticPr fontId="5"/>
  </si>
  <si>
    <t>事業者名</t>
    <rPh sb="0" eb="4">
      <t>ジギョウシャメイ</t>
    </rPh>
    <phoneticPr fontId="5"/>
  </si>
  <si>
    <t>（1） 国交付金交付対象事業に係る事業費の内訳</t>
    <rPh sb="4" eb="5">
      <t>クニ</t>
    </rPh>
    <rPh sb="5" eb="8">
      <t>コウフキン</t>
    </rPh>
    <rPh sb="8" eb="10">
      <t>コウフ</t>
    </rPh>
    <rPh sb="10" eb="12">
      <t>タイショウ</t>
    </rPh>
    <rPh sb="12" eb="14">
      <t>ジギョウ</t>
    </rPh>
    <rPh sb="15" eb="16">
      <t>カカ</t>
    </rPh>
    <rPh sb="17" eb="20">
      <t>ジギョウヒ</t>
    </rPh>
    <rPh sb="21" eb="23">
      <t>ウチワケ</t>
    </rPh>
    <phoneticPr fontId="5"/>
  </si>
  <si>
    <t>(a-b)</t>
    <phoneticPr fontId="5"/>
  </si>
  <si>
    <t>(d) 太陽光年間発電量（MWh）</t>
    <rPh sb="4" eb="12">
      <t>タイヨウコウネンカンハツデンリョウ</t>
    </rPh>
    <phoneticPr fontId="5"/>
  </si>
  <si>
    <r>
      <t>(e) 太陽光発電に伴う年間CO</t>
    </r>
    <r>
      <rPr>
        <vertAlign val="subscript"/>
        <sz val="16"/>
        <rFont val="BIZ UDPゴシック"/>
        <family val="3"/>
        <charset val="128"/>
      </rPr>
      <t>２</t>
    </r>
    <r>
      <rPr>
        <sz val="16"/>
        <rFont val="BIZ UDPゴシック"/>
        <family val="3"/>
        <charset val="128"/>
      </rPr>
      <t>削減量（ｔ－CO</t>
    </r>
    <r>
      <rPr>
        <vertAlign val="subscript"/>
        <sz val="16"/>
        <rFont val="BIZ UDPゴシック"/>
        <family val="3"/>
        <charset val="128"/>
      </rPr>
      <t>２</t>
    </r>
    <r>
      <rPr>
        <sz val="16"/>
        <rFont val="BIZ UDPゴシック"/>
        <family val="3"/>
        <charset val="128"/>
      </rPr>
      <t>）</t>
    </r>
    <rPh sb="4" eb="9">
      <t>タイヨウコウハツデン</t>
    </rPh>
    <rPh sb="10" eb="11">
      <t>トモナ</t>
    </rPh>
    <rPh sb="12" eb="14">
      <t>ネンカン</t>
    </rPh>
    <rPh sb="16" eb="19">
      <t>サクゲンリョウ</t>
    </rPh>
    <phoneticPr fontId="5"/>
  </si>
  <si>
    <r>
      <t>(ｆ) 太陽光発電に伴う法定耐用年数17年間CO</t>
    </r>
    <r>
      <rPr>
        <vertAlign val="subscript"/>
        <sz val="16"/>
        <rFont val="BIZ UDPゴシック"/>
        <family val="3"/>
        <charset val="128"/>
      </rPr>
      <t>２</t>
    </r>
    <r>
      <rPr>
        <sz val="16"/>
        <rFont val="BIZ UDPゴシック"/>
        <family val="3"/>
        <charset val="128"/>
      </rPr>
      <t>削減量（ｔ－CO</t>
    </r>
    <r>
      <rPr>
        <vertAlign val="subscript"/>
        <sz val="16"/>
        <rFont val="BIZ UDPゴシック"/>
        <family val="3"/>
        <charset val="128"/>
      </rPr>
      <t>２</t>
    </r>
    <r>
      <rPr>
        <sz val="16"/>
        <rFont val="BIZ UDPゴシック"/>
        <family val="3"/>
        <charset val="128"/>
      </rPr>
      <t>）</t>
    </r>
    <rPh sb="4" eb="9">
      <t>タイヨウコウハツデン</t>
    </rPh>
    <rPh sb="10" eb="11">
      <t>トモナ</t>
    </rPh>
    <rPh sb="12" eb="18">
      <t>ホウテイタイヨウネンスウ</t>
    </rPh>
    <rPh sb="20" eb="22">
      <t>ネンカン</t>
    </rPh>
    <rPh sb="24" eb="27">
      <t>サクゲンリョウ</t>
    </rPh>
    <phoneticPr fontId="5"/>
  </si>
  <si>
    <t>(e)*17</t>
    <phoneticPr fontId="5"/>
  </si>
  <si>
    <t>(g) 太陽光発電に伴う年間電力費削減（円）</t>
    <rPh sb="4" eb="9">
      <t>タイヨウコウハツデン</t>
    </rPh>
    <rPh sb="10" eb="11">
      <t>トモナ</t>
    </rPh>
    <rPh sb="12" eb="14">
      <t>ネンカン</t>
    </rPh>
    <rPh sb="14" eb="16">
      <t>デンリョク</t>
    </rPh>
    <rPh sb="16" eb="17">
      <t>ヒ</t>
    </rPh>
    <rPh sb="17" eb="19">
      <t>サクゲン</t>
    </rPh>
    <rPh sb="20" eb="21">
      <t>エン</t>
    </rPh>
    <phoneticPr fontId="5"/>
  </si>
  <si>
    <t>(h) 太陽光発電に伴う年間法定耐用年数17年間電力費削減（円）</t>
    <rPh sb="4" eb="9">
      <t>タイヨウコウハツデン</t>
    </rPh>
    <rPh sb="10" eb="11">
      <t>トモナ</t>
    </rPh>
    <rPh sb="12" eb="14">
      <t>ネンカン</t>
    </rPh>
    <rPh sb="24" eb="26">
      <t>デンリョク</t>
    </rPh>
    <rPh sb="26" eb="27">
      <t>ヒ</t>
    </rPh>
    <rPh sb="27" eb="29">
      <t>サクゲン</t>
    </rPh>
    <rPh sb="30" eb="31">
      <t>エン</t>
    </rPh>
    <phoneticPr fontId="5"/>
  </si>
  <si>
    <t>(d)*２５０００</t>
    <phoneticPr fontId="5"/>
  </si>
  <si>
    <t>(ｇ)*１７</t>
    <phoneticPr fontId="5"/>
  </si>
  <si>
    <t>(i) 市費支出17年間減（円）</t>
    <rPh sb="4" eb="8">
      <t>シヒシシュツ</t>
    </rPh>
    <rPh sb="12" eb="13">
      <t>ゲン</t>
    </rPh>
    <rPh sb="14" eb="15">
      <t>エン</t>
    </rPh>
    <phoneticPr fontId="5"/>
  </si>
  <si>
    <t>(ｃ)-(h)</t>
    <phoneticPr fontId="5"/>
  </si>
  <si>
    <t>（２） 事業効果試算</t>
    <rPh sb="4" eb="10">
      <t>ジギョウコウカシサン</t>
    </rPh>
    <phoneticPr fontId="5"/>
  </si>
  <si>
    <t>上記（１）①合計</t>
    <rPh sb="0" eb="2">
      <t>ジョウキ</t>
    </rPh>
    <rPh sb="6" eb="8">
      <t>ゴウケイ</t>
    </rPh>
    <phoneticPr fontId="5"/>
  </si>
  <si>
    <t>令和８年度大和市公共施設太陽光発電設備導入賃貸借(債務負担行為)</t>
    <rPh sb="0" eb="2">
      <t>レイワ</t>
    </rPh>
    <rPh sb="3" eb="5">
      <t>ネンド</t>
    </rPh>
    <phoneticPr fontId="5"/>
  </si>
  <si>
    <t>(d)*0.421</t>
    <phoneticPr fontId="5"/>
  </si>
  <si>
    <t xml:space="preserve">②補助対象外事業費
（税抜・円）
</t>
    <rPh sb="1" eb="3">
      <t>ホジョ</t>
    </rPh>
    <rPh sb="3" eb="5">
      <t>タイショウ</t>
    </rPh>
    <rPh sb="5" eb="6">
      <t>ガイ</t>
    </rPh>
    <rPh sb="6" eb="9">
      <t>ジギョウヒ</t>
    </rPh>
    <phoneticPr fontId="5"/>
  </si>
  <si>
    <t xml:space="preserve">③補助対象事業費
（税抜・円）
</t>
    <rPh sb="1" eb="3">
      <t>ホジョ</t>
    </rPh>
    <rPh sb="3" eb="5">
      <t>タイショウ</t>
    </rPh>
    <rPh sb="5" eb="8">
      <t>ジギョウヒ</t>
    </rPh>
    <rPh sb="11" eb="13">
      <t>ゼイヌキ</t>
    </rPh>
    <rPh sb="14" eb="15">
      <t>エン</t>
    </rPh>
    <phoneticPr fontId="5"/>
  </si>
  <si>
    <t xml:space="preserve">④補助対象事業費
区分ごと合計
（税抜・円）
</t>
    <rPh sb="1" eb="3">
      <t>ホジョ</t>
    </rPh>
    <rPh sb="3" eb="5">
      <t>タイショウ</t>
    </rPh>
    <rPh sb="5" eb="8">
      <t>ジギョウヒ</t>
    </rPh>
    <rPh sb="9" eb="11">
      <t>クブン</t>
    </rPh>
    <rPh sb="13" eb="15">
      <t>ゴウケイ</t>
    </rPh>
    <rPh sb="17" eb="19">
      <t>ゼイヌキ</t>
    </rPh>
    <rPh sb="20" eb="21">
      <t>エン</t>
    </rPh>
    <phoneticPr fontId="5"/>
  </si>
  <si>
    <t>⑤補助金額
（税抜・円）
④×1/2（千円未満切捨）</t>
    <rPh sb="1" eb="3">
      <t>ホジョ</t>
    </rPh>
    <rPh sb="3" eb="5">
      <t>キンガク</t>
    </rPh>
    <rPh sb="4" eb="5">
      <t>ガク</t>
    </rPh>
    <rPh sb="8" eb="10">
      <t>ゼイヌキ</t>
    </rPh>
    <rPh sb="11" eb="12">
      <t>エン</t>
    </rPh>
    <rPh sb="21" eb="23">
      <t>センエン</t>
    </rPh>
    <rPh sb="23" eb="25">
      <t>ミマン</t>
    </rPh>
    <rPh sb="25" eb="27">
      <t>キリス</t>
    </rPh>
    <phoneticPr fontId="5"/>
  </si>
  <si>
    <t xml:space="preserve">①総事業費
【リース料
(補助金控除前)】
（税抜・円）
</t>
    <rPh sb="1" eb="5">
      <t>ソウジギョウヒ</t>
    </rPh>
    <rPh sb="10" eb="11">
      <t>リョウ</t>
    </rPh>
    <rPh sb="13" eb="16">
      <t>ホジョキン</t>
    </rPh>
    <rPh sb="16" eb="18">
      <t>コウジョ</t>
    </rPh>
    <rPh sb="18" eb="19">
      <t>マエ</t>
    </rPh>
    <phoneticPr fontId="5"/>
  </si>
  <si>
    <t>(c)  リース料（交付金控除後・５年間総額） （円）</t>
    <rPh sb="8" eb="9">
      <t>リョウ</t>
    </rPh>
    <rPh sb="10" eb="13">
      <t>コウフキン</t>
    </rPh>
    <rPh sb="13" eb="16">
      <t>コウジョゴ</t>
    </rPh>
    <rPh sb="18" eb="20">
      <t>ネンカン</t>
    </rPh>
    <rPh sb="20" eb="22">
      <t>ソウガク</t>
    </rPh>
    <phoneticPr fontId="5"/>
  </si>
  <si>
    <t>(a) リース料（補助金控除前・5年間総額）　（円）</t>
    <rPh sb="7" eb="8">
      <t>リョウ</t>
    </rPh>
    <rPh sb="9" eb="12">
      <t>ホジョキン</t>
    </rPh>
    <rPh sb="12" eb="14">
      <t>コウジョ</t>
    </rPh>
    <rPh sb="14" eb="15">
      <t>マエ</t>
    </rPh>
    <phoneticPr fontId="5"/>
  </si>
  <si>
    <t>(b) 補助金額（円）</t>
    <rPh sb="4" eb="6">
      <t>ホジョ</t>
    </rPh>
    <rPh sb="6" eb="8">
      <t>キンガク</t>
    </rPh>
    <rPh sb="9" eb="10">
      <t>エン</t>
    </rPh>
    <phoneticPr fontId="5"/>
  </si>
  <si>
    <t>上記（１）⑤合計</t>
    <rPh sb="0" eb="2">
      <t>ジョウキ</t>
    </rPh>
    <rPh sb="6" eb="8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</si>
</sst>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.00\ "/>
    <numFmt numFmtId="177" formatCode="#,##0\ "/>
    <numFmt numFmtId="178" formatCode="#,##0\ &quot;棟&quot;"/>
    <numFmt numFmtId="179" formatCode="0.0%"/>
    <numFmt numFmtId="180" formatCode="#,##0\ &quot;年&quot;"/>
    <numFmt numFmtId="181" formatCode="#,###.0&quot;万円&quot;&quot;/&quot;&quot;㎡&quot;"/>
    <numFmt numFmtId="182" formatCode="#,###&quot;万円&quot;&quot;/&quot;&quot;40年&quot;"/>
    <numFmt numFmtId="183" formatCode="#,###&quot;万円&quot;&quot;/&quot;&quot;年&quot;"/>
    <numFmt numFmtId="184" formatCode="#,###.000&quot;万円&quot;&quot;/&quot;&quot;㎡&quot;"/>
    <numFmt numFmtId="185" formatCode="#,##0;&quot;▲ &quot;#,##0"/>
    <numFmt numFmtId="186" formatCode="#,##0_);[Red]\(#,##0\)"/>
  </numFmts>
  <fonts count="35">
    <font>
      <sz val="1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0"/>
      <color theme="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Geneva"/>
      <family val="3"/>
      <charset val="128"/>
    </font>
    <font>
      <sz val="16"/>
      <name val="ＭＳ ゴシック"/>
      <family val="3"/>
      <charset val="128"/>
    </font>
    <font>
      <vertAlign val="subscript"/>
      <sz val="16"/>
      <name val="BIZ UDPゴシック"/>
      <family val="3"/>
      <charset val="128"/>
    </font>
    <font>
      <sz val="18"/>
      <name val="BIZ UDPゴシック"/>
      <family val="3"/>
      <charset val="128"/>
    </font>
    <font>
      <sz val="18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38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/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</cellStyleXfs>
  <cellXfs count="128">
    <xf numFmtId="0" fontId="0" fillId="0" borderId="0" xfId="0"/>
    <xf numFmtId="176" fontId="0" fillId="0" borderId="0" xfId="0" applyNumberFormat="1"/>
    <xf numFmtId="0" fontId="6" fillId="0" borderId="0" xfId="0" applyFont="1"/>
    <xf numFmtId="0" fontId="0" fillId="3" borderId="0" xfId="0" applyFill="1"/>
    <xf numFmtId="38" fontId="0" fillId="0" borderId="0" xfId="0" applyNumberFormat="1"/>
    <xf numFmtId="179" fontId="0" fillId="0" borderId="0" xfId="2" applyNumberFormat="1" applyFont="1" applyBorder="1" applyAlignment="1"/>
    <xf numFmtId="0" fontId="10" fillId="0" borderId="0" xfId="0" applyFont="1"/>
    <xf numFmtId="176" fontId="10" fillId="0" borderId="0" xfId="0" applyNumberFormat="1" applyFon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176" fontId="10" fillId="0" borderId="1" xfId="0" applyNumberFormat="1" applyFont="1" applyBorder="1"/>
    <xf numFmtId="180" fontId="0" fillId="0" borderId="0" xfId="0" applyNumberFormat="1"/>
    <xf numFmtId="181" fontId="0" fillId="0" borderId="0" xfId="0" applyNumberFormat="1"/>
    <xf numFmtId="180" fontId="0" fillId="0" borderId="0" xfId="0" applyNumberFormat="1" applyAlignment="1">
      <alignment horizontal="right"/>
    </xf>
    <xf numFmtId="182" fontId="0" fillId="0" borderId="0" xfId="1" applyNumberFormat="1" applyFont="1" applyFill="1" applyAlignment="1"/>
    <xf numFmtId="183" fontId="12" fillId="0" borderId="0" xfId="1" applyNumberFormat="1" applyFont="1" applyFill="1" applyAlignment="1"/>
    <xf numFmtId="184" fontId="0" fillId="0" borderId="0" xfId="0" applyNumberFormat="1"/>
    <xf numFmtId="0" fontId="8" fillId="3" borderId="0" xfId="0" applyFont="1" applyFill="1"/>
    <xf numFmtId="181" fontId="0" fillId="5" borderId="0" xfId="0" applyNumberFormat="1" applyFill="1"/>
    <xf numFmtId="179" fontId="0" fillId="5" borderId="0" xfId="2" applyNumberFormat="1" applyFont="1" applyFill="1" applyBorder="1" applyAlignment="1"/>
    <xf numFmtId="0" fontId="0" fillId="0" borderId="0" xfId="0" applyAlignment="1">
      <alignment horizontal="center"/>
    </xf>
    <xf numFmtId="38" fontId="10" fillId="0" borderId="0" xfId="0" applyNumberFormat="1" applyFont="1"/>
    <xf numFmtId="38" fontId="6" fillId="0" borderId="0" xfId="0" applyNumberFormat="1" applyFont="1"/>
    <xf numFmtId="176" fontId="6" fillId="0" borderId="0" xfId="0" applyNumberFormat="1" applyFont="1"/>
    <xf numFmtId="0" fontId="14" fillId="3" borderId="0" xfId="0" applyFont="1" applyFill="1"/>
    <xf numFmtId="0" fontId="15" fillId="3" borderId="0" xfId="0" applyFont="1" applyFill="1"/>
    <xf numFmtId="177" fontId="10" fillId="0" borderId="0" xfId="0" applyNumberFormat="1" applyFont="1"/>
    <xf numFmtId="0" fontId="16" fillId="0" borderId="0" xfId="0" applyFont="1"/>
    <xf numFmtId="177" fontId="16" fillId="0" borderId="0" xfId="0" applyNumberFormat="1" applyFont="1"/>
    <xf numFmtId="0" fontId="0" fillId="6" borderId="0" xfId="0" applyFill="1"/>
    <xf numFmtId="0" fontId="0" fillId="4" borderId="0" xfId="0" applyFill="1"/>
    <xf numFmtId="38" fontId="0" fillId="0" borderId="2" xfId="1" applyFont="1" applyFill="1" applyBorder="1" applyAlignment="1"/>
    <xf numFmtId="38" fontId="0" fillId="0" borderId="0" xfId="1" applyFont="1" applyFill="1" applyAlignment="1"/>
    <xf numFmtId="38" fontId="13" fillId="0" borderId="0" xfId="0" applyNumberFormat="1" applyFont="1"/>
    <xf numFmtId="38" fontId="0" fillId="0" borderId="2" xfId="1" applyFont="1" applyFill="1" applyBorder="1" applyAlignment="1">
      <alignment horizontal="center" wrapText="1"/>
    </xf>
    <xf numFmtId="0" fontId="20" fillId="0" borderId="0" xfId="9">
      <alignment vertical="center"/>
    </xf>
    <xf numFmtId="0" fontId="22" fillId="0" borderId="0" xfId="11">
      <alignment vertical="center"/>
    </xf>
    <xf numFmtId="38" fontId="0" fillId="0" borderId="0" xfId="12" applyFont="1">
      <alignment vertical="center"/>
    </xf>
    <xf numFmtId="0" fontId="0" fillId="0" borderId="0" xfId="12" applyNumberFormat="1" applyFont="1">
      <alignment vertical="center"/>
    </xf>
    <xf numFmtId="0" fontId="22" fillId="0" borderId="0" xfId="11" applyAlignment="1">
      <alignment horizontal="center" vertical="center" wrapText="1"/>
    </xf>
    <xf numFmtId="0" fontId="22" fillId="0" borderId="0" xfId="11" applyAlignment="1">
      <alignment vertical="center" wrapText="1"/>
    </xf>
    <xf numFmtId="0" fontId="22" fillId="2" borderId="0" xfId="11" applyFill="1" applyAlignment="1">
      <alignment vertical="center" wrapText="1"/>
    </xf>
    <xf numFmtId="0" fontId="22" fillId="7" borderId="0" xfId="11" applyFill="1">
      <alignment vertical="center"/>
    </xf>
    <xf numFmtId="0" fontId="20" fillId="2" borderId="0" xfId="9" applyFill="1">
      <alignment vertical="center"/>
    </xf>
    <xf numFmtId="0" fontId="25" fillId="0" borderId="0" xfId="0" applyFont="1"/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8" xfId="0" applyFont="1" applyBorder="1" applyAlignment="1">
      <alignment vertical="top"/>
    </xf>
    <xf numFmtId="0" fontId="27" fillId="0" borderId="8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9" xfId="0" applyFont="1" applyBorder="1" applyAlignment="1">
      <alignment vertical="top"/>
    </xf>
    <xf numFmtId="0" fontId="27" fillId="0" borderId="9" xfId="0" applyFont="1" applyBorder="1" applyAlignment="1">
      <alignment horizontal="right" vertical="center"/>
    </xf>
    <xf numFmtId="0" fontId="22" fillId="0" borderId="10" xfId="11" applyBorder="1">
      <alignment vertical="center"/>
    </xf>
    <xf numFmtId="0" fontId="23" fillId="3" borderId="10" xfId="11" applyFont="1" applyFill="1" applyBorder="1">
      <alignment vertical="center"/>
    </xf>
    <xf numFmtId="0" fontId="22" fillId="2" borderId="9" xfId="11" applyFill="1" applyBorder="1" applyAlignment="1">
      <alignment vertical="center" wrapText="1"/>
    </xf>
    <xf numFmtId="0" fontId="22" fillId="2" borderId="9" xfId="11" applyFill="1" applyBorder="1">
      <alignment vertical="center"/>
    </xf>
    <xf numFmtId="38" fontId="0" fillId="2" borderId="9" xfId="12" applyFont="1" applyFill="1" applyBorder="1">
      <alignment vertical="center"/>
    </xf>
    <xf numFmtId="0" fontId="0" fillId="2" borderId="9" xfId="12" applyNumberFormat="1" applyFont="1" applyFill="1" applyBorder="1">
      <alignment vertical="center"/>
    </xf>
    <xf numFmtId="0" fontId="22" fillId="0" borderId="9" xfId="11" applyBorder="1">
      <alignment vertical="center"/>
    </xf>
    <xf numFmtId="38" fontId="0" fillId="0" borderId="9" xfId="12" applyFont="1" applyBorder="1">
      <alignment vertical="center"/>
    </xf>
    <xf numFmtId="0" fontId="0" fillId="0" borderId="9" xfId="12" applyNumberFormat="1" applyFont="1" applyBorder="1">
      <alignment vertical="center"/>
    </xf>
    <xf numFmtId="0" fontId="20" fillId="0" borderId="9" xfId="9" applyBorder="1">
      <alignment vertical="center"/>
    </xf>
    <xf numFmtId="38" fontId="0" fillId="0" borderId="9" xfId="7" applyFont="1" applyBorder="1">
      <alignment vertic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0" fillId="0" borderId="3" xfId="1" applyFont="1" applyFill="1" applyBorder="1" applyAlignment="1">
      <alignment horizontal="center" wrapText="1"/>
    </xf>
    <xf numFmtId="0" fontId="10" fillId="0" borderId="6" xfId="1" applyNumberFormat="1" applyFont="1" applyFill="1" applyBorder="1" applyAlignment="1"/>
    <xf numFmtId="0" fontId="11" fillId="0" borderId="3" xfId="1" applyNumberFormat="1" applyFont="1" applyFill="1" applyBorder="1" applyAlignment="1"/>
    <xf numFmtId="0" fontId="10" fillId="0" borderId="3" xfId="1" applyNumberFormat="1" applyFont="1" applyFill="1" applyBorder="1" applyAlignment="1"/>
    <xf numFmtId="0" fontId="10" fillId="0" borderId="4" xfId="1" applyNumberFormat="1" applyFont="1" applyFill="1" applyBorder="1" applyAlignment="1"/>
    <xf numFmtId="38" fontId="0" fillId="0" borderId="3" xfId="1" applyFont="1" applyFill="1" applyBorder="1" applyAlignment="1"/>
    <xf numFmtId="0" fontId="11" fillId="0" borderId="6" xfId="1" applyNumberFormat="1" applyFont="1" applyFill="1" applyBorder="1" applyAlignment="1"/>
    <xf numFmtId="38" fontId="6" fillId="0" borderId="3" xfId="1" applyFont="1" applyFill="1" applyBorder="1" applyAlignment="1"/>
    <xf numFmtId="0" fontId="10" fillId="6" borderId="11" xfId="0" applyFont="1" applyFill="1" applyBorder="1"/>
    <xf numFmtId="0" fontId="14" fillId="0" borderId="11" xfId="0" applyFont="1" applyBorder="1"/>
    <xf numFmtId="0" fontId="10" fillId="4" borderId="11" xfId="0" applyFont="1" applyFill="1" applyBorder="1"/>
    <xf numFmtId="0" fontId="10" fillId="0" borderId="12" xfId="0" applyFont="1" applyBorder="1"/>
    <xf numFmtId="178" fontId="10" fillId="0" borderId="11" xfId="0" applyNumberFormat="1" applyFont="1" applyBorder="1"/>
    <xf numFmtId="0" fontId="26" fillId="0" borderId="0" xfId="0" applyFont="1" applyAlignment="1">
      <alignment horizontal="center" vertical="center"/>
    </xf>
    <xf numFmtId="0" fontId="28" fillId="0" borderId="17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9" fillId="0" borderId="20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 wrapText="1"/>
    </xf>
    <xf numFmtId="185" fontId="28" fillId="8" borderId="20" xfId="0" applyNumberFormat="1" applyFont="1" applyFill="1" applyBorder="1" applyAlignment="1">
      <alignment horizontal="right" vertical="center" wrapText="1"/>
    </xf>
    <xf numFmtId="185" fontId="28" fillId="8" borderId="20" xfId="0" applyNumberFormat="1" applyFont="1" applyFill="1" applyBorder="1" applyAlignment="1">
      <alignment horizontal="right" vertical="center"/>
    </xf>
    <xf numFmtId="0" fontId="28" fillId="10" borderId="20" xfId="0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31" fillId="0" borderId="23" xfId="0" applyFont="1" applyBorder="1" applyAlignment="1">
      <alignment horizontal="left"/>
    </xf>
    <xf numFmtId="0" fontId="31" fillId="0" borderId="22" xfId="0" applyFont="1" applyBorder="1" applyAlignment="1">
      <alignment horizontal="left"/>
    </xf>
    <xf numFmtId="186" fontId="27" fillId="9" borderId="9" xfId="1" applyNumberFormat="1" applyFont="1" applyFill="1" applyBorder="1" applyAlignment="1"/>
    <xf numFmtId="186" fontId="27" fillId="9" borderId="13" xfId="1" applyNumberFormat="1" applyFont="1" applyFill="1" applyBorder="1" applyAlignment="1"/>
    <xf numFmtId="186" fontId="27" fillId="9" borderId="22" xfId="1" applyNumberFormat="1" applyFont="1" applyFill="1" applyBorder="1" applyAlignment="1"/>
    <xf numFmtId="186" fontId="27" fillId="9" borderId="14" xfId="1" applyNumberFormat="1" applyFont="1" applyFill="1" applyBorder="1" applyAlignment="1"/>
    <xf numFmtId="186" fontId="27" fillId="9" borderId="9" xfId="0" applyNumberFormat="1" applyFont="1" applyFill="1" applyBorder="1" applyAlignment="1">
      <alignment horizontal="right"/>
    </xf>
    <xf numFmtId="186" fontId="27" fillId="8" borderId="9" xfId="0" applyNumberFormat="1" applyFont="1" applyFill="1" applyBorder="1" applyAlignment="1">
      <alignment horizontal="right"/>
    </xf>
    <xf numFmtId="186" fontId="27" fillId="8" borderId="14" xfId="0" applyNumberFormat="1" applyFont="1" applyFill="1" applyBorder="1" applyAlignment="1">
      <alignment horizontal="right"/>
    </xf>
    <xf numFmtId="0" fontId="26" fillId="0" borderId="0" xfId="0" applyFont="1" applyAlignment="1">
      <alignment horizontal="center" vertical="center"/>
    </xf>
    <xf numFmtId="0" fontId="0" fillId="0" borderId="0" xfId="0" applyAlignment="1"/>
    <xf numFmtId="0" fontId="27" fillId="0" borderId="19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vertical="top"/>
    </xf>
    <xf numFmtId="0" fontId="27" fillId="0" borderId="7" xfId="0" applyFont="1" applyBorder="1" applyAlignment="1">
      <alignment horizontal="left" vertical="top"/>
    </xf>
    <xf numFmtId="0" fontId="27" fillId="0" borderId="5" xfId="0" applyFont="1" applyBorder="1" applyAlignment="1">
      <alignment horizontal="left" vertical="top"/>
    </xf>
    <xf numFmtId="186" fontId="27" fillId="9" borderId="21" xfId="1" applyNumberFormat="1" applyFont="1" applyFill="1" applyBorder="1" applyAlignment="1"/>
    <xf numFmtId="186" fontId="25" fillId="0" borderId="7" xfId="0" applyNumberFormat="1" applyFont="1" applyBorder="1" applyAlignment="1"/>
    <xf numFmtId="186" fontId="25" fillId="0" borderId="5" xfId="0" applyNumberFormat="1" applyFont="1" applyBorder="1" applyAlignment="1"/>
    <xf numFmtId="186" fontId="27" fillId="9" borderId="21" xfId="0" applyNumberFormat="1" applyFont="1" applyFill="1" applyBorder="1" applyAlignment="1">
      <alignment horizontal="right"/>
    </xf>
    <xf numFmtId="186" fontId="25" fillId="9" borderId="7" xfId="0" applyNumberFormat="1" applyFont="1" applyFill="1" applyBorder="1" applyAlignment="1">
      <alignment horizontal="right"/>
    </xf>
    <xf numFmtId="186" fontId="25" fillId="9" borderId="5" xfId="0" applyNumberFormat="1" applyFont="1" applyFill="1" applyBorder="1" applyAlignment="1">
      <alignment horizontal="right"/>
    </xf>
    <xf numFmtId="0" fontId="29" fillId="0" borderId="20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left"/>
    </xf>
    <xf numFmtId="0" fontId="29" fillId="0" borderId="15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/>
    </xf>
    <xf numFmtId="0" fontId="31" fillId="0" borderId="16" xfId="0" applyFont="1" applyBorder="1" applyAlignment="1">
      <alignment horizontal="left"/>
    </xf>
    <xf numFmtId="0" fontId="26" fillId="9" borderId="25" xfId="0" applyFont="1" applyFill="1" applyBorder="1" applyAlignment="1">
      <alignment horizontal="center" vertical="center"/>
    </xf>
    <xf numFmtId="0" fontId="26" fillId="9" borderId="26" xfId="0" applyFont="1" applyFill="1" applyBorder="1" applyAlignment="1">
      <alignment horizontal="center" vertical="center"/>
    </xf>
    <xf numFmtId="0" fontId="0" fillId="0" borderId="27" xfId="0" applyBorder="1" applyAlignment="1"/>
    <xf numFmtId="0" fontId="26" fillId="9" borderId="24" xfId="0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/>
    </xf>
  </cellXfs>
  <cellStyles count="26">
    <cellStyle name="パーセント" xfId="2" builtinId="5"/>
    <cellStyle name="パーセント 2" xfId="4" xr:uid="{00000000-0005-0000-0000-000001000000}"/>
    <cellStyle name="パーセント 3" xfId="10" xr:uid="{00000000-0005-0000-0000-000002000000}"/>
    <cellStyle name="パーセント 4" xfId="23" xr:uid="{9F38B243-7DDF-46EC-9A7A-67555D2EEBCA}"/>
    <cellStyle name="桁区切り" xfId="1" builtinId="6"/>
    <cellStyle name="桁区切り 2" xfId="7" xr:uid="{00000000-0005-0000-0000-000004000000}"/>
    <cellStyle name="桁区切り 3" xfId="12" xr:uid="{00000000-0005-0000-0000-000005000000}"/>
    <cellStyle name="桁区切り 4" xfId="8" xr:uid="{00000000-0005-0000-0000-000006000000}"/>
    <cellStyle name="桁区切り 4 2" xfId="15" xr:uid="{00000000-0005-0000-0000-000007000000}"/>
    <cellStyle name="桁区切り 5" xfId="24" xr:uid="{EC0E0C7D-F168-4B01-B631-58CDF522A8D0}"/>
    <cellStyle name="標準" xfId="0" builtinId="0"/>
    <cellStyle name="標準 2" xfId="3" xr:uid="{00000000-0005-0000-0000-000009000000}"/>
    <cellStyle name="標準 2 2" xfId="5" xr:uid="{00000000-0005-0000-0000-00000A000000}"/>
    <cellStyle name="標準 2 3" xfId="22" xr:uid="{16DB83FB-C7C1-4BBE-B086-E042C5049337}"/>
    <cellStyle name="標準 3" xfId="9" xr:uid="{00000000-0005-0000-0000-00000B000000}"/>
    <cellStyle name="標準 4" xfId="11" xr:uid="{00000000-0005-0000-0000-00000C000000}"/>
    <cellStyle name="標準 4 2" xfId="13" xr:uid="{00000000-0005-0000-0000-00000D000000}"/>
    <cellStyle name="標準 4 2 2" xfId="16" xr:uid="{00000000-0005-0000-0000-00000E000000}"/>
    <cellStyle name="標準 4 2_建物一覧（全棟）" xfId="18" xr:uid="{00000000-0005-0000-0000-00000F000000}"/>
    <cellStyle name="標準 4_建物一覧（全棟）" xfId="17" xr:uid="{00000000-0005-0000-0000-000010000000}"/>
    <cellStyle name="標準 5" xfId="6" xr:uid="{00000000-0005-0000-0000-000011000000}"/>
    <cellStyle name="標準 5 2" xfId="14" xr:uid="{00000000-0005-0000-0000-000012000000}"/>
    <cellStyle name="標準 5_建物一覧（全棟）" xfId="19" xr:uid="{00000000-0005-0000-0000-000013000000}"/>
    <cellStyle name="標準 6" xfId="20" xr:uid="{00000000-0005-0000-0000-000014000000}"/>
    <cellStyle name="標準 7" xfId="21" xr:uid="{00000000-0005-0000-0000-000015000000}"/>
    <cellStyle name="標準 8" xfId="25" xr:uid="{92DA31CB-3503-46C8-B6E5-38F455BB971D}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C0C0C0"/>
      <color rgb="FFFFCCFF"/>
      <color rgb="FFCCFFCC"/>
      <color rgb="FFFFFF66"/>
      <color rgb="FFCCFFFF"/>
      <color rgb="FFFFFF00"/>
      <color rgb="FFFFFF99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view="pageBreakPreview" zoomScale="70" zoomScaleNormal="80" zoomScaleSheetLayoutView="70" workbookViewId="0">
      <selection activeCell="B1" sqref="B1:C1"/>
    </sheetView>
  </sheetViews>
  <sheetFormatPr defaultColWidth="9.140625" defaultRowHeight="14.25"/>
  <cols>
    <col min="1" max="1" width="7.28515625" style="45" customWidth="1"/>
    <col min="2" max="2" width="15.5703125" style="45" customWidth="1"/>
    <col min="3" max="3" width="17.7109375" style="45" customWidth="1"/>
    <col min="4" max="4" width="16.5703125" style="45" customWidth="1"/>
    <col min="5" max="5" width="21.5703125" style="45" customWidth="1"/>
    <col min="6" max="7" width="22.5703125" style="45" customWidth="1"/>
    <col min="8" max="8" width="23.28515625" style="45" customWidth="1"/>
    <col min="9" max="9" width="27.7109375" style="45" customWidth="1"/>
    <col min="10" max="16384" width="9.140625" style="45"/>
  </cols>
  <sheetData>
    <row r="1" spans="1:10" ht="30" customHeight="1">
      <c r="B1" s="126" t="s">
        <v>708</v>
      </c>
      <c r="C1" s="127"/>
      <c r="I1" s="85"/>
    </row>
    <row r="2" spans="1:10" ht="30" customHeight="1">
      <c r="I2" s="46"/>
    </row>
    <row r="3" spans="1:10" ht="30" customHeight="1">
      <c r="A3" s="102" t="s">
        <v>725</v>
      </c>
      <c r="B3" s="102"/>
      <c r="C3" s="102"/>
      <c r="D3" s="102"/>
      <c r="E3" s="102"/>
      <c r="F3" s="102"/>
      <c r="G3" s="102"/>
      <c r="H3" s="102"/>
      <c r="I3" s="102"/>
      <c r="J3" s="103"/>
    </row>
    <row r="4" spans="1:10" ht="30" customHeight="1">
      <c r="I4" s="46"/>
    </row>
    <row r="6" spans="1:10" ht="23.25">
      <c r="E6" s="84"/>
      <c r="F6" s="84"/>
      <c r="G6" s="125"/>
      <c r="H6" s="82" t="s">
        <v>709</v>
      </c>
      <c r="I6" s="81"/>
    </row>
    <row r="7" spans="1:10" ht="23.25">
      <c r="E7" s="84"/>
      <c r="F7" s="84"/>
      <c r="G7" s="84"/>
      <c r="H7" s="83"/>
      <c r="I7" s="81"/>
    </row>
    <row r="9" spans="1:10" ht="43.5" customHeight="1">
      <c r="B9" s="87" t="s">
        <v>710</v>
      </c>
      <c r="C9" s="122"/>
      <c r="D9" s="123"/>
      <c r="E9" s="123"/>
      <c r="F9" s="123"/>
      <c r="G9" s="123"/>
      <c r="H9" s="123"/>
      <c r="I9" s="124"/>
    </row>
    <row r="11" spans="1:10" ht="29.25" customHeight="1"/>
    <row r="12" spans="1:10" customFormat="1" ht="32.25" customHeight="1">
      <c r="A12" s="102" t="s">
        <v>711</v>
      </c>
      <c r="B12" s="102"/>
      <c r="C12" s="102"/>
      <c r="D12" s="102"/>
      <c r="E12" s="102"/>
      <c r="F12" s="102"/>
      <c r="G12" s="102"/>
      <c r="H12" s="102"/>
      <c r="I12" s="102"/>
      <c r="J12" s="103"/>
    </row>
    <row r="13" spans="1:10" customFormat="1" ht="29.25" customHeight="1">
      <c r="A13" s="81"/>
      <c r="B13" s="81"/>
      <c r="C13" s="81"/>
      <c r="D13" s="81"/>
      <c r="E13" s="81"/>
      <c r="F13" s="81"/>
      <c r="G13" s="92"/>
      <c r="H13" s="81"/>
      <c r="I13" s="81"/>
    </row>
    <row r="14" spans="1:10" ht="91.5" customHeight="1">
      <c r="B14" s="50" t="s">
        <v>1</v>
      </c>
      <c r="C14" s="50" t="s">
        <v>2</v>
      </c>
      <c r="D14" s="50" t="s">
        <v>3</v>
      </c>
      <c r="E14" s="51" t="s">
        <v>731</v>
      </c>
      <c r="F14" s="51" t="s">
        <v>727</v>
      </c>
      <c r="G14" s="51" t="s">
        <v>728</v>
      </c>
      <c r="H14" s="51" t="s">
        <v>729</v>
      </c>
      <c r="I14" s="51" t="s">
        <v>730</v>
      </c>
    </row>
    <row r="15" spans="1:10" ht="24.75" customHeight="1">
      <c r="B15" s="108" t="s">
        <v>4</v>
      </c>
      <c r="C15" s="104" t="s">
        <v>5</v>
      </c>
      <c r="D15" s="52" t="s">
        <v>6</v>
      </c>
      <c r="E15" s="95"/>
      <c r="F15" s="96"/>
      <c r="G15" s="97"/>
      <c r="H15" s="111"/>
      <c r="I15" s="114"/>
    </row>
    <row r="16" spans="1:10" ht="24.75" customHeight="1">
      <c r="B16" s="109"/>
      <c r="C16" s="105"/>
      <c r="D16" s="52" t="s">
        <v>7</v>
      </c>
      <c r="E16" s="95"/>
      <c r="F16" s="96"/>
      <c r="G16" s="97"/>
      <c r="H16" s="112"/>
      <c r="I16" s="115"/>
    </row>
    <row r="17" spans="1:10" ht="24.75" customHeight="1">
      <c r="B17" s="109"/>
      <c r="C17" s="106"/>
      <c r="D17" s="52" t="s">
        <v>8</v>
      </c>
      <c r="E17" s="95"/>
      <c r="F17" s="96"/>
      <c r="G17" s="97"/>
      <c r="H17" s="112"/>
      <c r="I17" s="115"/>
    </row>
    <row r="18" spans="1:10" ht="24.75" customHeight="1">
      <c r="B18" s="109"/>
      <c r="C18" s="107" t="s">
        <v>9</v>
      </c>
      <c r="D18" s="52" t="s">
        <v>10</v>
      </c>
      <c r="E18" s="95"/>
      <c r="F18" s="96"/>
      <c r="G18" s="97"/>
      <c r="H18" s="112"/>
      <c r="I18" s="115"/>
    </row>
    <row r="19" spans="1:10" ht="24.75" customHeight="1">
      <c r="B19" s="109"/>
      <c r="C19" s="105"/>
      <c r="D19" s="52" t="s">
        <v>11</v>
      </c>
      <c r="E19" s="95"/>
      <c r="F19" s="96"/>
      <c r="G19" s="97"/>
      <c r="H19" s="112"/>
      <c r="I19" s="115"/>
    </row>
    <row r="20" spans="1:10" ht="24.75" customHeight="1">
      <c r="B20" s="109"/>
      <c r="C20" s="106"/>
      <c r="D20" s="52" t="s">
        <v>12</v>
      </c>
      <c r="E20" s="95"/>
      <c r="F20" s="96"/>
      <c r="G20" s="97"/>
      <c r="H20" s="112"/>
      <c r="I20" s="115"/>
    </row>
    <row r="21" spans="1:10" ht="24.75" customHeight="1">
      <c r="B21" s="109"/>
      <c r="C21" s="52" t="s">
        <v>13</v>
      </c>
      <c r="D21" s="48"/>
      <c r="E21" s="95"/>
      <c r="F21" s="96"/>
      <c r="G21" s="97"/>
      <c r="H21" s="112"/>
      <c r="I21" s="115"/>
    </row>
    <row r="22" spans="1:10" ht="24.75" customHeight="1">
      <c r="B22" s="109"/>
      <c r="C22" s="52" t="s">
        <v>14</v>
      </c>
      <c r="D22" s="48"/>
      <c r="E22" s="95"/>
      <c r="F22" s="96"/>
      <c r="G22" s="97"/>
      <c r="H22" s="112"/>
      <c r="I22" s="115"/>
    </row>
    <row r="23" spans="1:10" ht="24.75" customHeight="1">
      <c r="B23" s="110"/>
      <c r="C23" s="52" t="s">
        <v>15</v>
      </c>
      <c r="D23" s="48"/>
      <c r="E23" s="95"/>
      <c r="F23" s="96"/>
      <c r="G23" s="97"/>
      <c r="H23" s="113"/>
      <c r="I23" s="116"/>
    </row>
    <row r="24" spans="1:10" ht="24.75" customHeight="1">
      <c r="B24" s="52" t="s">
        <v>16</v>
      </c>
      <c r="C24" s="52" t="s">
        <v>16</v>
      </c>
      <c r="D24" s="49"/>
      <c r="E24" s="95"/>
      <c r="F24" s="96"/>
      <c r="G24" s="97"/>
      <c r="H24" s="98"/>
      <c r="I24" s="99"/>
    </row>
    <row r="25" spans="1:10" ht="24.75" customHeight="1">
      <c r="B25" s="52" t="s">
        <v>17</v>
      </c>
      <c r="C25" s="52" t="s">
        <v>17</v>
      </c>
      <c r="D25" s="49"/>
      <c r="E25" s="95"/>
      <c r="F25" s="96"/>
      <c r="G25" s="97"/>
      <c r="H25" s="98"/>
      <c r="I25" s="99"/>
    </row>
    <row r="26" spans="1:10" ht="24.75" customHeight="1">
      <c r="B26" s="52" t="s">
        <v>18</v>
      </c>
      <c r="C26" s="52" t="s">
        <v>18</v>
      </c>
      <c r="D26" s="49"/>
      <c r="E26" s="95"/>
      <c r="F26" s="96"/>
      <c r="G26" s="97"/>
      <c r="H26" s="98"/>
      <c r="I26" s="99"/>
    </row>
    <row r="27" spans="1:10" ht="24.75" customHeight="1">
      <c r="B27" s="47"/>
      <c r="C27" s="47"/>
      <c r="D27" s="53" t="s">
        <v>19</v>
      </c>
      <c r="E27" s="100"/>
      <c r="F27" s="100"/>
      <c r="G27" s="100"/>
      <c r="H27" s="101"/>
      <c r="I27" s="100"/>
    </row>
    <row r="28" spans="1:10" s="86" customFormat="1" ht="30" customHeight="1"/>
    <row r="29" spans="1:10" s="86" customFormat="1" ht="30" customHeight="1"/>
    <row r="31" spans="1:10" customFormat="1" ht="32.25" customHeight="1">
      <c r="A31" s="102" t="s">
        <v>723</v>
      </c>
      <c r="B31" s="102"/>
      <c r="C31" s="102"/>
      <c r="D31" s="102"/>
      <c r="E31" s="102"/>
      <c r="F31" s="102"/>
      <c r="G31" s="102"/>
      <c r="H31" s="102"/>
      <c r="I31" s="102"/>
      <c r="J31" s="103"/>
    </row>
    <row r="32" spans="1:10" ht="37.5" customHeight="1"/>
    <row r="33" spans="2:9" ht="36" customHeight="1">
      <c r="B33" s="119" t="s">
        <v>733</v>
      </c>
      <c r="C33" s="120"/>
      <c r="D33" s="120"/>
      <c r="E33" s="120"/>
      <c r="F33" s="121"/>
      <c r="G33" s="93"/>
      <c r="H33" s="88" t="s">
        <v>724</v>
      </c>
      <c r="I33" s="89">
        <f>E27</f>
        <v>0</v>
      </c>
    </row>
    <row r="34" spans="2:9" ht="36" customHeight="1">
      <c r="B34" s="117" t="s">
        <v>734</v>
      </c>
      <c r="C34" s="118"/>
      <c r="D34" s="118"/>
      <c r="E34" s="118"/>
      <c r="F34" s="118"/>
      <c r="G34" s="94"/>
      <c r="H34" s="88" t="s">
        <v>735</v>
      </c>
      <c r="I34" s="90">
        <f>I27</f>
        <v>0</v>
      </c>
    </row>
    <row r="35" spans="2:9" ht="36" customHeight="1">
      <c r="B35" s="117" t="s">
        <v>732</v>
      </c>
      <c r="C35" s="118"/>
      <c r="D35" s="118"/>
      <c r="E35" s="118"/>
      <c r="F35" s="118"/>
      <c r="G35" s="94"/>
      <c r="H35" s="87" t="s">
        <v>712</v>
      </c>
      <c r="I35" s="90">
        <f>I33-I34</f>
        <v>0</v>
      </c>
    </row>
    <row r="36" spans="2:9" ht="36" customHeight="1">
      <c r="B36" s="117" t="s">
        <v>713</v>
      </c>
      <c r="C36" s="118"/>
      <c r="D36" s="118"/>
      <c r="E36" s="118"/>
      <c r="F36" s="118"/>
      <c r="G36" s="94"/>
      <c r="H36" s="88"/>
      <c r="I36" s="91"/>
    </row>
    <row r="37" spans="2:9" ht="36" customHeight="1">
      <c r="B37" s="117" t="s">
        <v>714</v>
      </c>
      <c r="C37" s="118"/>
      <c r="D37" s="118"/>
      <c r="E37" s="118"/>
      <c r="F37" s="118"/>
      <c r="G37" s="94"/>
      <c r="H37" s="87" t="s">
        <v>726</v>
      </c>
      <c r="I37" s="90">
        <f>I36*0.421</f>
        <v>0</v>
      </c>
    </row>
    <row r="38" spans="2:9" ht="36" customHeight="1">
      <c r="B38" s="117" t="s">
        <v>715</v>
      </c>
      <c r="C38" s="118"/>
      <c r="D38" s="118"/>
      <c r="E38" s="118"/>
      <c r="F38" s="118"/>
      <c r="G38" s="94"/>
      <c r="H38" s="87" t="s">
        <v>716</v>
      </c>
      <c r="I38" s="90">
        <f>I37*17</f>
        <v>0</v>
      </c>
    </row>
    <row r="39" spans="2:9" ht="36" customHeight="1">
      <c r="B39" s="117" t="s">
        <v>717</v>
      </c>
      <c r="C39" s="118"/>
      <c r="D39" s="118"/>
      <c r="E39" s="118"/>
      <c r="F39" s="118"/>
      <c r="G39" s="94"/>
      <c r="H39" s="87" t="s">
        <v>719</v>
      </c>
      <c r="I39" s="90">
        <f>I36*25000</f>
        <v>0</v>
      </c>
    </row>
    <row r="40" spans="2:9" ht="36" customHeight="1">
      <c r="B40" s="117" t="s">
        <v>718</v>
      </c>
      <c r="C40" s="118"/>
      <c r="D40" s="118"/>
      <c r="E40" s="118"/>
      <c r="F40" s="118"/>
      <c r="G40" s="94"/>
      <c r="H40" s="87" t="s">
        <v>720</v>
      </c>
      <c r="I40" s="90">
        <f>I39*17</f>
        <v>0</v>
      </c>
    </row>
    <row r="41" spans="2:9" ht="36" customHeight="1">
      <c r="B41" s="117" t="s">
        <v>721</v>
      </c>
      <c r="C41" s="118"/>
      <c r="D41" s="118"/>
      <c r="E41" s="118"/>
      <c r="F41" s="118"/>
      <c r="G41" s="94"/>
      <c r="H41" s="87" t="s">
        <v>722</v>
      </c>
      <c r="I41" s="90">
        <f>I35-I40</f>
        <v>0</v>
      </c>
    </row>
  </sheetData>
  <mergeCells count="19">
    <mergeCell ref="B1:C1"/>
    <mergeCell ref="B40:F40"/>
    <mergeCell ref="B41:F41"/>
    <mergeCell ref="A31:J31"/>
    <mergeCell ref="B36:F36"/>
    <mergeCell ref="B37:F37"/>
    <mergeCell ref="B38:F38"/>
    <mergeCell ref="B39:F39"/>
    <mergeCell ref="B33:F33"/>
    <mergeCell ref="B34:F34"/>
    <mergeCell ref="B35:F35"/>
    <mergeCell ref="A3:J3"/>
    <mergeCell ref="C9:I9"/>
    <mergeCell ref="C15:C17"/>
    <mergeCell ref="C18:C20"/>
    <mergeCell ref="B15:B23"/>
    <mergeCell ref="A12:J12"/>
    <mergeCell ref="H15:H23"/>
    <mergeCell ref="I15:I23"/>
  </mergeCells>
  <phoneticPr fontId="5"/>
  <pageMargins left="0.78740157480314965" right="0.78740157480314965" top="0.78740157480314965" bottom="0.78740157480314965" header="0.51181102362204722" footer="0.11811023622047245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W20"/>
  <sheetViews>
    <sheetView workbookViewId="0"/>
  </sheetViews>
  <sheetFormatPr defaultColWidth="9.140625" defaultRowHeight="13.5"/>
  <cols>
    <col min="1" max="1" width="9.140625" style="37"/>
    <col min="2" max="2" width="6.5703125" style="37" customWidth="1"/>
    <col min="3" max="3" width="10.5703125" style="37" customWidth="1"/>
    <col min="4" max="4" width="9.140625" style="37"/>
    <col min="5" max="5" width="9.140625" style="38"/>
    <col min="6" max="6" width="9.140625" style="39"/>
    <col min="7" max="7" width="14.42578125" style="37" customWidth="1"/>
    <col min="8" max="8" width="10.28515625" style="37" customWidth="1"/>
    <col min="9" max="9" width="13.140625" style="37" customWidth="1"/>
    <col min="10" max="10" width="11.28515625" style="37" customWidth="1"/>
    <col min="11" max="16384" width="9.140625" style="37"/>
  </cols>
  <sheetData>
    <row r="3" spans="1:23">
      <c r="A3" s="37" t="e">
        <f>+#REF!</f>
        <v>#REF!</v>
      </c>
    </row>
    <row r="4" spans="1:23">
      <c r="C4" s="54" t="s">
        <v>20</v>
      </c>
      <c r="D4" s="55">
        <v>7</v>
      </c>
      <c r="H4" s="40"/>
    </row>
    <row r="5" spans="1:23" ht="40.5">
      <c r="C5" s="56" t="s">
        <v>21</v>
      </c>
      <c r="D5" s="57" t="s">
        <v>22</v>
      </c>
      <c r="E5" s="58" t="s">
        <v>23</v>
      </c>
      <c r="F5" s="59" t="s">
        <v>24</v>
      </c>
      <c r="G5" s="41" t="s">
        <v>25</v>
      </c>
      <c r="H5" s="42" t="s">
        <v>26</v>
      </c>
      <c r="I5" s="42" t="s">
        <v>27</v>
      </c>
      <c r="J5" s="42" t="s">
        <v>28</v>
      </c>
      <c r="K5" s="43" t="s">
        <v>29</v>
      </c>
    </row>
    <row r="6" spans="1:23">
      <c r="A6" s="37">
        <v>1</v>
      </c>
      <c r="B6" s="37" t="e">
        <f>+A$3*100+A6</f>
        <v>#REF!</v>
      </c>
      <c r="C6" s="60" t="str">
        <f>IFERROR(VLOOKUP($B6,#REF!,14,FALSE),"")</f>
        <v/>
      </c>
      <c r="D6" s="60" t="str">
        <f>IFERROR(VLOOKUP($B6,#REF!,3,FALSE),"")</f>
        <v/>
      </c>
      <c r="E6" s="61" t="str">
        <f>IFERROR(VLOOKUP($B6,#REF!,7,FALSE),"")</f>
        <v/>
      </c>
      <c r="F6" s="62" t="str">
        <f>IFERROR(VLOOKUP($B6,#REF!,4,FALSE),"")</f>
        <v/>
      </c>
      <c r="G6" s="37">
        <f>IF(F6="",99999999,F6*10000+H6*100+A6)</f>
        <v>99999999</v>
      </c>
      <c r="H6" s="37">
        <f>IFERROR(_xlfn.RANK.EQ(E6,E$6:E$20),99)</f>
        <v>99</v>
      </c>
      <c r="I6" s="37">
        <f>_xlfn.RANK.EQ(G6,G$6:G$20,1)+IF(H6&gt;$D$4,80,0)</f>
        <v>81</v>
      </c>
      <c r="J6" s="37">
        <f t="shared" ref="J6:J15" si="0">VALUE(TEXT(IF(C6="",99,C6),"00")&amp;TEXT(I6,"00"))</f>
        <v>9981</v>
      </c>
      <c r="K6" s="37">
        <f>_xlfn.RANK.EQ(J6,J$6:J$20,1)</f>
        <v>1</v>
      </c>
      <c r="L6" s="37" t="e">
        <f>+A$3*1000+K6</f>
        <v>#REF!</v>
      </c>
      <c r="M6" s="60" t="str">
        <f>IFERROR(VLOOKUP($B6,#REF!,3,FALSE),"")</f>
        <v/>
      </c>
      <c r="N6" s="60" t="str">
        <f>IFERROR(VLOOKUP($B6,#REF!,4,FALSE),"")</f>
        <v/>
      </c>
      <c r="O6" s="60" t="str">
        <f>IFERROR(VLOOKUP($B6,#REF!,5,FALSE),"")</f>
        <v/>
      </c>
      <c r="P6" s="60" t="str">
        <f>IFERROR(VLOOKUP($B6,#REF!,6,FALSE),"")</f>
        <v/>
      </c>
      <c r="Q6" s="60" t="str">
        <f>IFERROR(VLOOKUP($B6,#REF!,7,FALSE),"")</f>
        <v/>
      </c>
      <c r="R6" s="60" t="str">
        <f>IFERROR(VLOOKUP($B6,#REF!,8,FALSE),"")</f>
        <v/>
      </c>
      <c r="S6" s="60" t="str">
        <f>IFERROR(VLOOKUP($B6,#REF!,9,FALSE),"")</f>
        <v/>
      </c>
      <c r="T6" s="60" t="str">
        <f>IFERROR(VLOOKUP($B6,#REF!,10,FALSE),"")</f>
        <v/>
      </c>
      <c r="U6" s="60" t="str">
        <f>IFERROR(VLOOKUP($B6,#REF!,11,FALSE),"")</f>
        <v/>
      </c>
      <c r="V6" s="60" t="str">
        <f>IFERROR(VLOOKUP($B6,#REF!,12,FALSE),"")</f>
        <v/>
      </c>
      <c r="W6" s="60" t="str">
        <f>IFERROR(VLOOKUP($B6,#REF!,13,FALSE),"")</f>
        <v/>
      </c>
    </row>
    <row r="7" spans="1:23">
      <c r="A7" s="37">
        <v>2</v>
      </c>
      <c r="B7" s="37" t="e">
        <f t="shared" ref="B7:B20" si="1">+A$3*100+A7</f>
        <v>#REF!</v>
      </c>
      <c r="C7" s="60" t="str">
        <f>IFERROR(VLOOKUP($B7,#REF!,14,FALSE),"")</f>
        <v/>
      </c>
      <c r="D7" s="60" t="str">
        <f>IFERROR(VLOOKUP($B7,#REF!,3,FALSE),"")</f>
        <v/>
      </c>
      <c r="E7" s="61" t="str">
        <f>IFERROR(VLOOKUP($B7,#REF!,7,FALSE),"")</f>
        <v/>
      </c>
      <c r="F7" s="62" t="str">
        <f>IFERROR(VLOOKUP($B7,#REF!,4,FALSE),"")</f>
        <v/>
      </c>
      <c r="G7" s="37">
        <f t="shared" ref="G7:G20" si="2">IF(F7="",99999999,F7*10000+H7*100+A7)</f>
        <v>99999999</v>
      </c>
      <c r="H7" s="37">
        <f t="shared" ref="H7:H20" si="3">IFERROR(_xlfn.RANK.EQ(E7,E$6:E$20),99)</f>
        <v>99</v>
      </c>
      <c r="I7" s="37">
        <f t="shared" ref="I7:I20" si="4">_xlfn.RANK.EQ(G7,G$6:G$20,1)+IF(H7&gt;$D$4,80,0)</f>
        <v>81</v>
      </c>
      <c r="J7" s="37">
        <f t="shared" si="0"/>
        <v>9981</v>
      </c>
      <c r="K7" s="37">
        <f t="shared" ref="K7:K20" si="5">_xlfn.RANK.EQ(J7,J$6:J$20,1)</f>
        <v>1</v>
      </c>
      <c r="L7" s="37" t="e">
        <f t="shared" ref="L7:L20" si="6">+A$3*1000+K7</f>
        <v>#REF!</v>
      </c>
      <c r="M7" s="60" t="str">
        <f>IFERROR(VLOOKUP($B7,#REF!,3,FALSE),"")</f>
        <v/>
      </c>
      <c r="N7" s="60" t="str">
        <f>IFERROR(VLOOKUP($B7,#REF!,4,FALSE),"")</f>
        <v/>
      </c>
      <c r="O7" s="60" t="str">
        <f>IFERROR(VLOOKUP($B7,#REF!,5,FALSE),"")</f>
        <v/>
      </c>
      <c r="P7" s="60" t="str">
        <f>IFERROR(VLOOKUP($B7,#REF!,6,FALSE),"")</f>
        <v/>
      </c>
      <c r="Q7" s="60" t="str">
        <f>IFERROR(VLOOKUP($B7,#REF!,7,FALSE),"")</f>
        <v/>
      </c>
      <c r="R7" s="60" t="str">
        <f>IFERROR(VLOOKUP($B7,#REF!,8,FALSE),"")</f>
        <v/>
      </c>
      <c r="S7" s="60" t="str">
        <f>IFERROR(VLOOKUP($B7,#REF!,9,FALSE),"")</f>
        <v/>
      </c>
      <c r="T7" s="60" t="str">
        <f>IFERROR(VLOOKUP($B7,#REF!,10,FALSE),"")</f>
        <v/>
      </c>
      <c r="U7" s="60" t="str">
        <f>IFERROR(VLOOKUP($B7,#REF!,11,FALSE),"")</f>
        <v/>
      </c>
      <c r="V7" s="60" t="str">
        <f>IFERROR(VLOOKUP($B7,#REF!,12,FALSE),"")</f>
        <v/>
      </c>
      <c r="W7" s="60" t="str">
        <f>IFERROR(VLOOKUP($B7,#REF!,13,FALSE),"")</f>
        <v/>
      </c>
    </row>
    <row r="8" spans="1:23">
      <c r="A8" s="37">
        <v>3</v>
      </c>
      <c r="B8" s="37" t="e">
        <f t="shared" si="1"/>
        <v>#REF!</v>
      </c>
      <c r="C8" s="60" t="str">
        <f>IFERROR(VLOOKUP($B8,#REF!,14,FALSE),"")</f>
        <v/>
      </c>
      <c r="D8" s="60" t="str">
        <f>IFERROR(VLOOKUP($B8,#REF!,3,FALSE),"")</f>
        <v/>
      </c>
      <c r="E8" s="61" t="str">
        <f>IFERROR(VLOOKUP($B8,#REF!,7,FALSE),"")</f>
        <v/>
      </c>
      <c r="F8" s="62" t="str">
        <f>IFERROR(VLOOKUP($B8,#REF!,4,FALSE),"")</f>
        <v/>
      </c>
      <c r="G8" s="37">
        <f t="shared" si="2"/>
        <v>99999999</v>
      </c>
      <c r="H8" s="37">
        <f t="shared" si="3"/>
        <v>99</v>
      </c>
      <c r="I8" s="37">
        <f t="shared" si="4"/>
        <v>81</v>
      </c>
      <c r="J8" s="37">
        <f t="shared" si="0"/>
        <v>9981</v>
      </c>
      <c r="K8" s="37">
        <f t="shared" si="5"/>
        <v>1</v>
      </c>
      <c r="L8" s="37" t="e">
        <f t="shared" si="6"/>
        <v>#REF!</v>
      </c>
      <c r="M8" s="60" t="str">
        <f>IFERROR(VLOOKUP($B8,#REF!,3,FALSE),"")</f>
        <v/>
      </c>
      <c r="N8" s="60" t="str">
        <f>IFERROR(VLOOKUP($B8,#REF!,4,FALSE),"")</f>
        <v/>
      </c>
      <c r="O8" s="60" t="str">
        <f>IFERROR(VLOOKUP($B8,#REF!,5,FALSE),"")</f>
        <v/>
      </c>
      <c r="P8" s="60" t="str">
        <f>IFERROR(VLOOKUP($B8,#REF!,6,FALSE),"")</f>
        <v/>
      </c>
      <c r="Q8" s="60" t="str">
        <f>IFERROR(VLOOKUP($B8,#REF!,7,FALSE),"")</f>
        <v/>
      </c>
      <c r="R8" s="60" t="str">
        <f>IFERROR(VLOOKUP($B8,#REF!,8,FALSE),"")</f>
        <v/>
      </c>
      <c r="S8" s="60" t="str">
        <f>IFERROR(VLOOKUP($B8,#REF!,9,FALSE),"")</f>
        <v/>
      </c>
      <c r="T8" s="60" t="str">
        <f>IFERROR(VLOOKUP($B8,#REF!,10,FALSE),"")</f>
        <v/>
      </c>
      <c r="U8" s="60" t="str">
        <f>IFERROR(VLOOKUP($B8,#REF!,11,FALSE),"")</f>
        <v/>
      </c>
      <c r="V8" s="60" t="str">
        <f>IFERROR(VLOOKUP($B8,#REF!,12,FALSE),"")</f>
        <v/>
      </c>
      <c r="W8" s="60" t="str">
        <f>IFERROR(VLOOKUP($B8,#REF!,13,FALSE),"")</f>
        <v/>
      </c>
    </row>
    <row r="9" spans="1:23">
      <c r="A9" s="37">
        <v>4</v>
      </c>
      <c r="B9" s="37" t="e">
        <f t="shared" si="1"/>
        <v>#REF!</v>
      </c>
      <c r="C9" s="60" t="str">
        <f>IFERROR(VLOOKUP($B9,#REF!,14,FALSE),"")</f>
        <v/>
      </c>
      <c r="D9" s="60" t="str">
        <f>IFERROR(VLOOKUP($B9,#REF!,3,FALSE),"")</f>
        <v/>
      </c>
      <c r="E9" s="61" t="str">
        <f>IFERROR(VLOOKUP($B9,#REF!,7,FALSE),"")</f>
        <v/>
      </c>
      <c r="F9" s="62" t="str">
        <f>IFERROR(VLOOKUP($B9,#REF!,4,FALSE),"")</f>
        <v/>
      </c>
      <c r="G9" s="37">
        <f t="shared" si="2"/>
        <v>99999999</v>
      </c>
      <c r="H9" s="37">
        <f t="shared" si="3"/>
        <v>99</v>
      </c>
      <c r="I9" s="37">
        <f t="shared" si="4"/>
        <v>81</v>
      </c>
      <c r="J9" s="37">
        <f t="shared" si="0"/>
        <v>9981</v>
      </c>
      <c r="K9" s="37">
        <f t="shared" si="5"/>
        <v>1</v>
      </c>
      <c r="L9" s="37" t="e">
        <f t="shared" si="6"/>
        <v>#REF!</v>
      </c>
      <c r="M9" s="60" t="str">
        <f>IFERROR(VLOOKUP($B9,#REF!,3,FALSE),"")</f>
        <v/>
      </c>
      <c r="N9" s="60" t="str">
        <f>IFERROR(VLOOKUP($B9,#REF!,4,FALSE),"")</f>
        <v/>
      </c>
      <c r="O9" s="60" t="str">
        <f>IFERROR(VLOOKUP($B9,#REF!,5,FALSE),"")</f>
        <v/>
      </c>
      <c r="P9" s="60" t="str">
        <f>IFERROR(VLOOKUP($B9,#REF!,6,FALSE),"")</f>
        <v/>
      </c>
      <c r="Q9" s="60" t="str">
        <f>IFERROR(VLOOKUP($B9,#REF!,7,FALSE),"")</f>
        <v/>
      </c>
      <c r="R9" s="60" t="str">
        <f>IFERROR(VLOOKUP($B9,#REF!,8,FALSE),"")</f>
        <v/>
      </c>
      <c r="S9" s="60" t="str">
        <f>IFERROR(VLOOKUP($B9,#REF!,9,FALSE),"")</f>
        <v/>
      </c>
      <c r="T9" s="60" t="str">
        <f>IFERROR(VLOOKUP($B9,#REF!,10,FALSE),"")</f>
        <v/>
      </c>
      <c r="U9" s="60" t="str">
        <f>IFERROR(VLOOKUP($B9,#REF!,11,FALSE),"")</f>
        <v/>
      </c>
      <c r="V9" s="60" t="str">
        <f>IFERROR(VLOOKUP($B9,#REF!,12,FALSE),"")</f>
        <v/>
      </c>
      <c r="W9" s="60" t="str">
        <f>IFERROR(VLOOKUP($B9,#REF!,13,FALSE),"")</f>
        <v/>
      </c>
    </row>
    <row r="10" spans="1:23">
      <c r="A10" s="37">
        <v>5</v>
      </c>
      <c r="B10" s="37" t="e">
        <f t="shared" si="1"/>
        <v>#REF!</v>
      </c>
      <c r="C10" s="60" t="str">
        <f>IFERROR(VLOOKUP($B10,#REF!,14,FALSE),"")</f>
        <v/>
      </c>
      <c r="D10" s="60" t="str">
        <f>IFERROR(VLOOKUP($B10,#REF!,3,FALSE),"")</f>
        <v/>
      </c>
      <c r="E10" s="61" t="str">
        <f>IFERROR(VLOOKUP($B10,#REF!,7,FALSE),"")</f>
        <v/>
      </c>
      <c r="F10" s="62" t="str">
        <f>IFERROR(VLOOKUP($B10,#REF!,4,FALSE),"")</f>
        <v/>
      </c>
      <c r="G10" s="37">
        <f t="shared" si="2"/>
        <v>99999999</v>
      </c>
      <c r="H10" s="37">
        <f t="shared" si="3"/>
        <v>99</v>
      </c>
      <c r="I10" s="37">
        <f t="shared" si="4"/>
        <v>81</v>
      </c>
      <c r="J10" s="37">
        <f t="shared" si="0"/>
        <v>9981</v>
      </c>
      <c r="K10" s="37">
        <f t="shared" si="5"/>
        <v>1</v>
      </c>
      <c r="L10" s="37" t="e">
        <f t="shared" si="6"/>
        <v>#REF!</v>
      </c>
      <c r="M10" s="60" t="str">
        <f>IFERROR(VLOOKUP($B10,#REF!,3,FALSE),"")</f>
        <v/>
      </c>
      <c r="N10" s="60" t="str">
        <f>IFERROR(VLOOKUP($B10,#REF!,4,FALSE),"")</f>
        <v/>
      </c>
      <c r="O10" s="60" t="str">
        <f>IFERROR(VLOOKUP($B10,#REF!,5,FALSE),"")</f>
        <v/>
      </c>
      <c r="P10" s="60" t="str">
        <f>IFERROR(VLOOKUP($B10,#REF!,6,FALSE),"")</f>
        <v/>
      </c>
      <c r="Q10" s="60" t="str">
        <f>IFERROR(VLOOKUP($B10,#REF!,7,FALSE),"")</f>
        <v/>
      </c>
      <c r="R10" s="60" t="str">
        <f>IFERROR(VLOOKUP($B10,#REF!,8,FALSE),"")</f>
        <v/>
      </c>
      <c r="S10" s="60" t="str">
        <f>IFERROR(VLOOKUP($B10,#REF!,9,FALSE),"")</f>
        <v/>
      </c>
      <c r="T10" s="60" t="str">
        <f>IFERROR(VLOOKUP($B10,#REF!,10,FALSE),"")</f>
        <v/>
      </c>
      <c r="U10" s="60" t="str">
        <f>IFERROR(VLOOKUP($B10,#REF!,11,FALSE),"")</f>
        <v/>
      </c>
      <c r="V10" s="60" t="str">
        <f>IFERROR(VLOOKUP($B10,#REF!,12,FALSE),"")</f>
        <v/>
      </c>
      <c r="W10" s="60" t="str">
        <f>IFERROR(VLOOKUP($B10,#REF!,13,FALSE),"")</f>
        <v/>
      </c>
    </row>
    <row r="11" spans="1:23">
      <c r="A11" s="37">
        <v>6</v>
      </c>
      <c r="B11" s="37" t="e">
        <f t="shared" si="1"/>
        <v>#REF!</v>
      </c>
      <c r="C11" s="60" t="str">
        <f>IFERROR(VLOOKUP($B11,#REF!,14,FALSE),"")</f>
        <v/>
      </c>
      <c r="D11" s="60" t="str">
        <f>IFERROR(VLOOKUP($B11,#REF!,3,FALSE),"")</f>
        <v/>
      </c>
      <c r="E11" s="61" t="str">
        <f>IFERROR(VLOOKUP($B11,#REF!,7,FALSE),"")</f>
        <v/>
      </c>
      <c r="F11" s="62" t="str">
        <f>IFERROR(VLOOKUP($B11,#REF!,4,FALSE),"")</f>
        <v/>
      </c>
      <c r="G11" s="37">
        <f t="shared" si="2"/>
        <v>99999999</v>
      </c>
      <c r="H11" s="37">
        <f t="shared" si="3"/>
        <v>99</v>
      </c>
      <c r="I11" s="37">
        <f t="shared" si="4"/>
        <v>81</v>
      </c>
      <c r="J11" s="37">
        <f t="shared" si="0"/>
        <v>9981</v>
      </c>
      <c r="K11" s="37">
        <f t="shared" si="5"/>
        <v>1</v>
      </c>
      <c r="L11" s="37" t="e">
        <f t="shared" si="6"/>
        <v>#REF!</v>
      </c>
      <c r="M11" s="60" t="str">
        <f>IFERROR(VLOOKUP($B11,#REF!,3,FALSE),"")</f>
        <v/>
      </c>
      <c r="N11" s="60" t="str">
        <f>IFERROR(VLOOKUP($B11,#REF!,4,FALSE),"")</f>
        <v/>
      </c>
      <c r="O11" s="60" t="str">
        <f>IFERROR(VLOOKUP($B11,#REF!,5,FALSE),"")</f>
        <v/>
      </c>
      <c r="P11" s="60" t="str">
        <f>IFERROR(VLOOKUP($B11,#REF!,6,FALSE),"")</f>
        <v/>
      </c>
      <c r="Q11" s="60" t="str">
        <f>IFERROR(VLOOKUP($B11,#REF!,7,FALSE),"")</f>
        <v/>
      </c>
      <c r="R11" s="60" t="str">
        <f>IFERROR(VLOOKUP($B11,#REF!,8,FALSE),"")</f>
        <v/>
      </c>
      <c r="S11" s="60" t="str">
        <f>IFERROR(VLOOKUP($B11,#REF!,9,FALSE),"")</f>
        <v/>
      </c>
      <c r="T11" s="60" t="str">
        <f>IFERROR(VLOOKUP($B11,#REF!,10,FALSE),"")</f>
        <v/>
      </c>
      <c r="U11" s="60" t="str">
        <f>IFERROR(VLOOKUP($B11,#REF!,11,FALSE),"")</f>
        <v/>
      </c>
      <c r="V11" s="60" t="str">
        <f>IFERROR(VLOOKUP($B11,#REF!,12,FALSE),"")</f>
        <v/>
      </c>
      <c r="W11" s="60" t="str">
        <f>IFERROR(VLOOKUP($B11,#REF!,13,FALSE),"")</f>
        <v/>
      </c>
    </row>
    <row r="12" spans="1:23">
      <c r="A12" s="37">
        <v>7</v>
      </c>
      <c r="B12" s="37" t="e">
        <f t="shared" si="1"/>
        <v>#REF!</v>
      </c>
      <c r="C12" s="60" t="str">
        <f>IFERROR(VLOOKUP($B12,#REF!,14,FALSE),"")</f>
        <v/>
      </c>
      <c r="D12" s="60" t="str">
        <f>IFERROR(VLOOKUP($B12,#REF!,3,FALSE),"")</f>
        <v/>
      </c>
      <c r="E12" s="61" t="str">
        <f>IFERROR(VLOOKUP($B12,#REF!,7,FALSE),"")</f>
        <v/>
      </c>
      <c r="F12" s="62" t="str">
        <f>IFERROR(VLOOKUP($B12,#REF!,4,FALSE),"")</f>
        <v/>
      </c>
      <c r="G12" s="37">
        <f t="shared" si="2"/>
        <v>99999999</v>
      </c>
      <c r="H12" s="37">
        <f t="shared" si="3"/>
        <v>99</v>
      </c>
      <c r="I12" s="37">
        <f t="shared" si="4"/>
        <v>81</v>
      </c>
      <c r="J12" s="37">
        <f t="shared" si="0"/>
        <v>9981</v>
      </c>
      <c r="K12" s="37">
        <f t="shared" si="5"/>
        <v>1</v>
      </c>
      <c r="L12" s="37" t="e">
        <f t="shared" si="6"/>
        <v>#REF!</v>
      </c>
      <c r="M12" s="60" t="str">
        <f>IFERROR(VLOOKUP($B12,#REF!,3,FALSE),"")</f>
        <v/>
      </c>
      <c r="N12" s="60" t="str">
        <f>IFERROR(VLOOKUP($B12,#REF!,4,FALSE),"")</f>
        <v/>
      </c>
      <c r="O12" s="60" t="str">
        <f>IFERROR(VLOOKUP($B12,#REF!,5,FALSE),"")</f>
        <v/>
      </c>
      <c r="P12" s="60" t="str">
        <f>IFERROR(VLOOKUP($B12,#REF!,6,FALSE),"")</f>
        <v/>
      </c>
      <c r="Q12" s="60" t="str">
        <f>IFERROR(VLOOKUP($B12,#REF!,7,FALSE),"")</f>
        <v/>
      </c>
      <c r="R12" s="60" t="str">
        <f>IFERROR(VLOOKUP($B12,#REF!,8,FALSE),"")</f>
        <v/>
      </c>
      <c r="S12" s="60" t="str">
        <f>IFERROR(VLOOKUP($B12,#REF!,9,FALSE),"")</f>
        <v/>
      </c>
      <c r="T12" s="60" t="str">
        <f>IFERROR(VLOOKUP($B12,#REF!,10,FALSE),"")</f>
        <v/>
      </c>
      <c r="U12" s="60" t="str">
        <f>IFERROR(VLOOKUP($B12,#REF!,11,FALSE),"")</f>
        <v/>
      </c>
      <c r="V12" s="60" t="str">
        <f>IFERROR(VLOOKUP($B12,#REF!,12,FALSE),"")</f>
        <v/>
      </c>
      <c r="W12" s="60" t="str">
        <f>IFERROR(VLOOKUP($B12,#REF!,13,FALSE),"")</f>
        <v/>
      </c>
    </row>
    <row r="13" spans="1:23">
      <c r="A13" s="37">
        <v>8</v>
      </c>
      <c r="B13" s="37" t="e">
        <f t="shared" si="1"/>
        <v>#REF!</v>
      </c>
      <c r="C13" s="60" t="str">
        <f>IFERROR(VLOOKUP($B13,#REF!,14,FALSE),"")</f>
        <v/>
      </c>
      <c r="D13" s="60" t="str">
        <f>IFERROR(VLOOKUP($B13,#REF!,3,FALSE),"")</f>
        <v/>
      </c>
      <c r="E13" s="61" t="str">
        <f>IFERROR(VLOOKUP($B13,#REF!,7,FALSE),"")</f>
        <v/>
      </c>
      <c r="F13" s="62" t="str">
        <f>IFERROR(VLOOKUP($B13,#REF!,4,FALSE),"")</f>
        <v/>
      </c>
      <c r="G13" s="37">
        <f t="shared" si="2"/>
        <v>99999999</v>
      </c>
      <c r="H13" s="37">
        <f t="shared" si="3"/>
        <v>99</v>
      </c>
      <c r="I13" s="37">
        <f t="shared" si="4"/>
        <v>81</v>
      </c>
      <c r="J13" s="37">
        <f t="shared" si="0"/>
        <v>9981</v>
      </c>
      <c r="K13" s="37">
        <f t="shared" si="5"/>
        <v>1</v>
      </c>
      <c r="L13" s="37" t="e">
        <f t="shared" si="6"/>
        <v>#REF!</v>
      </c>
      <c r="M13" s="60" t="str">
        <f>IFERROR(VLOOKUP($B13,#REF!,3,FALSE),"")</f>
        <v/>
      </c>
      <c r="N13" s="60" t="str">
        <f>IFERROR(VLOOKUP($B13,#REF!,4,FALSE),"")</f>
        <v/>
      </c>
      <c r="O13" s="60" t="str">
        <f>IFERROR(VLOOKUP($B13,#REF!,5,FALSE),"")</f>
        <v/>
      </c>
      <c r="P13" s="60" t="str">
        <f>IFERROR(VLOOKUP($B13,#REF!,6,FALSE),"")</f>
        <v/>
      </c>
      <c r="Q13" s="60" t="str">
        <f>IFERROR(VLOOKUP($B13,#REF!,7,FALSE),"")</f>
        <v/>
      </c>
      <c r="R13" s="60" t="str">
        <f>IFERROR(VLOOKUP($B13,#REF!,8,FALSE),"")</f>
        <v/>
      </c>
      <c r="S13" s="60" t="str">
        <f>IFERROR(VLOOKUP($B13,#REF!,9,FALSE),"")</f>
        <v/>
      </c>
      <c r="T13" s="60" t="str">
        <f>IFERROR(VLOOKUP($B13,#REF!,10,FALSE),"")</f>
        <v/>
      </c>
      <c r="U13" s="60" t="str">
        <f>IFERROR(VLOOKUP($B13,#REF!,11,FALSE),"")</f>
        <v/>
      </c>
      <c r="V13" s="60" t="str">
        <f>IFERROR(VLOOKUP($B13,#REF!,12,FALSE),"")</f>
        <v/>
      </c>
      <c r="W13" s="60" t="str">
        <f>IFERROR(VLOOKUP($B13,#REF!,13,FALSE),"")</f>
        <v/>
      </c>
    </row>
    <row r="14" spans="1:23">
      <c r="A14" s="37">
        <v>9</v>
      </c>
      <c r="B14" s="37" t="e">
        <f t="shared" si="1"/>
        <v>#REF!</v>
      </c>
      <c r="C14" s="60" t="str">
        <f>IFERROR(VLOOKUP($B14,#REF!,14,FALSE),"")</f>
        <v/>
      </c>
      <c r="D14" s="60" t="str">
        <f>IFERROR(VLOOKUP($B14,#REF!,3,FALSE),"")</f>
        <v/>
      </c>
      <c r="E14" s="61" t="str">
        <f>IFERROR(VLOOKUP($B14,#REF!,7,FALSE),"")</f>
        <v/>
      </c>
      <c r="F14" s="62" t="str">
        <f>IFERROR(VLOOKUP($B14,#REF!,4,FALSE),"")</f>
        <v/>
      </c>
      <c r="G14" s="37">
        <f t="shared" si="2"/>
        <v>99999999</v>
      </c>
      <c r="H14" s="37">
        <f t="shared" si="3"/>
        <v>99</v>
      </c>
      <c r="I14" s="37">
        <f t="shared" si="4"/>
        <v>81</v>
      </c>
      <c r="J14" s="37">
        <f t="shared" si="0"/>
        <v>9981</v>
      </c>
      <c r="K14" s="37">
        <f t="shared" si="5"/>
        <v>1</v>
      </c>
      <c r="L14" s="37" t="e">
        <f t="shared" si="6"/>
        <v>#REF!</v>
      </c>
      <c r="M14" s="60" t="str">
        <f>IFERROR(VLOOKUP($B14,#REF!,3,FALSE),"")</f>
        <v/>
      </c>
      <c r="N14" s="60" t="str">
        <f>IFERROR(VLOOKUP($B14,#REF!,4,FALSE),"")</f>
        <v/>
      </c>
      <c r="O14" s="60" t="str">
        <f>IFERROR(VLOOKUP($B14,#REF!,5,FALSE),"")</f>
        <v/>
      </c>
      <c r="P14" s="60" t="str">
        <f>IFERROR(VLOOKUP($B14,#REF!,6,FALSE),"")</f>
        <v/>
      </c>
      <c r="Q14" s="60" t="str">
        <f>IFERROR(VLOOKUP($B14,#REF!,7,FALSE),"")</f>
        <v/>
      </c>
      <c r="R14" s="60" t="str">
        <f>IFERROR(VLOOKUP($B14,#REF!,8,FALSE),"")</f>
        <v/>
      </c>
      <c r="S14" s="60" t="str">
        <f>IFERROR(VLOOKUP($B14,#REF!,9,FALSE),"")</f>
        <v/>
      </c>
      <c r="T14" s="60" t="str">
        <f>IFERROR(VLOOKUP($B14,#REF!,10,FALSE),"")</f>
        <v/>
      </c>
      <c r="U14" s="60" t="str">
        <f>IFERROR(VLOOKUP($B14,#REF!,11,FALSE),"")</f>
        <v/>
      </c>
      <c r="V14" s="60" t="str">
        <f>IFERROR(VLOOKUP($B14,#REF!,12,FALSE),"")</f>
        <v/>
      </c>
      <c r="W14" s="60" t="str">
        <f>IFERROR(VLOOKUP($B14,#REF!,13,FALSE),"")</f>
        <v/>
      </c>
    </row>
    <row r="15" spans="1:23">
      <c r="A15" s="37">
        <v>10</v>
      </c>
      <c r="B15" s="37" t="e">
        <f t="shared" si="1"/>
        <v>#REF!</v>
      </c>
      <c r="C15" s="60" t="str">
        <f>IFERROR(VLOOKUP($B15,#REF!,14,FALSE),"")</f>
        <v/>
      </c>
      <c r="D15" s="60" t="str">
        <f>IFERROR(VLOOKUP($B15,#REF!,3,FALSE),"")</f>
        <v/>
      </c>
      <c r="E15" s="61" t="str">
        <f>IFERROR(VLOOKUP($B15,#REF!,7,FALSE),"")</f>
        <v/>
      </c>
      <c r="F15" s="62" t="str">
        <f>IFERROR(VLOOKUP($B15,#REF!,4,FALSE),"")</f>
        <v/>
      </c>
      <c r="G15" s="37">
        <f t="shared" si="2"/>
        <v>99999999</v>
      </c>
      <c r="H15" s="37">
        <f t="shared" si="3"/>
        <v>99</v>
      </c>
      <c r="I15" s="37">
        <f t="shared" si="4"/>
        <v>81</v>
      </c>
      <c r="J15" s="37">
        <f t="shared" si="0"/>
        <v>9981</v>
      </c>
      <c r="K15" s="37">
        <f t="shared" si="5"/>
        <v>1</v>
      </c>
      <c r="L15" s="37" t="e">
        <f t="shared" si="6"/>
        <v>#REF!</v>
      </c>
      <c r="M15" s="60" t="str">
        <f>IFERROR(VLOOKUP($B15,#REF!,3,FALSE),"")</f>
        <v/>
      </c>
      <c r="N15" s="60" t="str">
        <f>IFERROR(VLOOKUP($B15,#REF!,4,FALSE),"")</f>
        <v/>
      </c>
      <c r="O15" s="60" t="str">
        <f>IFERROR(VLOOKUP($B15,#REF!,5,FALSE),"")</f>
        <v/>
      </c>
      <c r="P15" s="60" t="str">
        <f>IFERROR(VLOOKUP($B15,#REF!,6,FALSE),"")</f>
        <v/>
      </c>
      <c r="Q15" s="60" t="str">
        <f>IFERROR(VLOOKUP($B15,#REF!,7,FALSE),"")</f>
        <v/>
      </c>
      <c r="R15" s="60" t="str">
        <f>IFERROR(VLOOKUP($B15,#REF!,8,FALSE),"")</f>
        <v/>
      </c>
      <c r="S15" s="60" t="str">
        <f>IFERROR(VLOOKUP($B15,#REF!,9,FALSE),"")</f>
        <v/>
      </c>
      <c r="T15" s="60" t="str">
        <f>IFERROR(VLOOKUP($B15,#REF!,10,FALSE),"")</f>
        <v/>
      </c>
      <c r="U15" s="60" t="str">
        <f>IFERROR(VLOOKUP($B15,#REF!,11,FALSE),"")</f>
        <v/>
      </c>
      <c r="V15" s="60" t="str">
        <f>IFERROR(VLOOKUP($B15,#REF!,12,FALSE),"")</f>
        <v/>
      </c>
      <c r="W15" s="60" t="str">
        <f>IFERROR(VLOOKUP($B15,#REF!,13,FALSE),"")</f>
        <v/>
      </c>
    </row>
    <row r="16" spans="1:23">
      <c r="A16" s="37">
        <v>11</v>
      </c>
      <c r="B16" s="37" t="e">
        <f t="shared" si="1"/>
        <v>#REF!</v>
      </c>
      <c r="C16" s="60" t="str">
        <f>IFERROR(VLOOKUP($B16,#REF!,14,FALSE),"")</f>
        <v/>
      </c>
      <c r="D16" s="60" t="str">
        <f>IFERROR(VLOOKUP($B16,#REF!,3,FALSE),"")</f>
        <v/>
      </c>
      <c r="E16" s="61" t="str">
        <f>IFERROR(VLOOKUP($B16,#REF!,7,FALSE),"")</f>
        <v/>
      </c>
      <c r="F16" s="62" t="str">
        <f>IFERROR(VLOOKUP($B16,#REF!,4,FALSE),"")</f>
        <v/>
      </c>
      <c r="G16" s="37">
        <f t="shared" si="2"/>
        <v>99999999</v>
      </c>
      <c r="H16" s="37">
        <f t="shared" si="3"/>
        <v>99</v>
      </c>
      <c r="I16" s="37">
        <f t="shared" si="4"/>
        <v>81</v>
      </c>
      <c r="J16" s="37">
        <f>VALUE(TEXT(IF(C16="",99,C16),"00")&amp;TEXT(I16,"00"))</f>
        <v>9981</v>
      </c>
      <c r="K16" s="37">
        <f t="shared" si="5"/>
        <v>1</v>
      </c>
      <c r="L16" s="37" t="e">
        <f t="shared" si="6"/>
        <v>#REF!</v>
      </c>
      <c r="M16" s="60" t="str">
        <f>IFERROR(VLOOKUP($B16,#REF!,3,FALSE),"")</f>
        <v/>
      </c>
      <c r="N16" s="60" t="str">
        <f>IFERROR(VLOOKUP($B16,#REF!,4,FALSE),"")</f>
        <v/>
      </c>
      <c r="O16" s="60" t="str">
        <f>IFERROR(VLOOKUP($B16,#REF!,5,FALSE),"")</f>
        <v/>
      </c>
      <c r="P16" s="60" t="str">
        <f>IFERROR(VLOOKUP($B16,#REF!,6,FALSE),"")</f>
        <v/>
      </c>
      <c r="Q16" s="60" t="str">
        <f>IFERROR(VLOOKUP($B16,#REF!,7,FALSE),"")</f>
        <v/>
      </c>
      <c r="R16" s="60" t="str">
        <f>IFERROR(VLOOKUP($B16,#REF!,8,FALSE),"")</f>
        <v/>
      </c>
      <c r="S16" s="60" t="str">
        <f>IFERROR(VLOOKUP($B16,#REF!,9,FALSE),"")</f>
        <v/>
      </c>
      <c r="T16" s="60" t="str">
        <f>IFERROR(VLOOKUP($B16,#REF!,10,FALSE),"")</f>
        <v/>
      </c>
      <c r="U16" s="60" t="str">
        <f>IFERROR(VLOOKUP($B16,#REF!,11,FALSE),"")</f>
        <v/>
      </c>
      <c r="V16" s="60" t="str">
        <f>IFERROR(VLOOKUP($B16,#REF!,12,FALSE),"")</f>
        <v/>
      </c>
      <c r="W16" s="60" t="str">
        <f>IFERROR(VLOOKUP($B16,#REF!,13,FALSE),"")</f>
        <v/>
      </c>
    </row>
    <row r="17" spans="1:23">
      <c r="A17" s="37">
        <v>12</v>
      </c>
      <c r="B17" s="37" t="e">
        <f t="shared" si="1"/>
        <v>#REF!</v>
      </c>
      <c r="C17" s="60" t="str">
        <f>IFERROR(VLOOKUP($B17,#REF!,14,FALSE),"")</f>
        <v/>
      </c>
      <c r="D17" s="60" t="str">
        <f>IFERROR(VLOOKUP($B17,#REF!,3,FALSE),"")</f>
        <v/>
      </c>
      <c r="E17" s="61" t="str">
        <f>IFERROR(VLOOKUP($B17,#REF!,7,FALSE),"")</f>
        <v/>
      </c>
      <c r="F17" s="62" t="str">
        <f>IFERROR(VLOOKUP($B17,#REF!,4,FALSE),"")</f>
        <v/>
      </c>
      <c r="G17" s="37">
        <f t="shared" si="2"/>
        <v>99999999</v>
      </c>
      <c r="H17" s="37">
        <f t="shared" si="3"/>
        <v>99</v>
      </c>
      <c r="I17" s="37">
        <f t="shared" si="4"/>
        <v>81</v>
      </c>
      <c r="J17" s="37">
        <f t="shared" ref="J17:J20" si="7">VALUE(TEXT(IF(C17="",99,C17),"00")&amp;TEXT(I17,"00"))</f>
        <v>9981</v>
      </c>
      <c r="K17" s="37">
        <f t="shared" si="5"/>
        <v>1</v>
      </c>
      <c r="L17" s="37" t="e">
        <f t="shared" si="6"/>
        <v>#REF!</v>
      </c>
      <c r="M17" s="60" t="str">
        <f>IFERROR(VLOOKUP($B17,#REF!,3,FALSE),"")</f>
        <v/>
      </c>
      <c r="N17" s="60" t="str">
        <f>IFERROR(VLOOKUP($B17,#REF!,4,FALSE),"")</f>
        <v/>
      </c>
      <c r="O17" s="60" t="str">
        <f>IFERROR(VLOOKUP($B17,#REF!,5,FALSE),"")</f>
        <v/>
      </c>
      <c r="P17" s="60" t="str">
        <f>IFERROR(VLOOKUP($B17,#REF!,6,FALSE),"")</f>
        <v/>
      </c>
      <c r="Q17" s="60" t="str">
        <f>IFERROR(VLOOKUP($B17,#REF!,7,FALSE),"")</f>
        <v/>
      </c>
      <c r="R17" s="60" t="str">
        <f>IFERROR(VLOOKUP($B17,#REF!,8,FALSE),"")</f>
        <v/>
      </c>
      <c r="S17" s="60" t="str">
        <f>IFERROR(VLOOKUP($B17,#REF!,9,FALSE),"")</f>
        <v/>
      </c>
      <c r="T17" s="60" t="str">
        <f>IFERROR(VLOOKUP($B17,#REF!,10,FALSE),"")</f>
        <v/>
      </c>
      <c r="U17" s="60" t="str">
        <f>IFERROR(VLOOKUP($B17,#REF!,11,FALSE),"")</f>
        <v/>
      </c>
      <c r="V17" s="60" t="str">
        <f>IFERROR(VLOOKUP($B17,#REF!,12,FALSE),"")</f>
        <v/>
      </c>
      <c r="W17" s="60" t="str">
        <f>IFERROR(VLOOKUP($B17,#REF!,13,FALSE),"")</f>
        <v/>
      </c>
    </row>
    <row r="18" spans="1:23">
      <c r="A18" s="37">
        <v>13</v>
      </c>
      <c r="B18" s="37" t="e">
        <f t="shared" si="1"/>
        <v>#REF!</v>
      </c>
      <c r="C18" s="60" t="str">
        <f>IFERROR(VLOOKUP($B18,#REF!,14,FALSE),"")</f>
        <v/>
      </c>
      <c r="D18" s="60" t="str">
        <f>IFERROR(VLOOKUP($B18,#REF!,3,FALSE),"")</f>
        <v/>
      </c>
      <c r="E18" s="61" t="str">
        <f>IFERROR(VLOOKUP($B18,#REF!,7,FALSE),"")</f>
        <v/>
      </c>
      <c r="F18" s="62" t="str">
        <f>IFERROR(VLOOKUP($B18,#REF!,4,FALSE),"")</f>
        <v/>
      </c>
      <c r="G18" s="37">
        <f t="shared" si="2"/>
        <v>99999999</v>
      </c>
      <c r="H18" s="37">
        <f t="shared" si="3"/>
        <v>99</v>
      </c>
      <c r="I18" s="37">
        <f t="shared" si="4"/>
        <v>81</v>
      </c>
      <c r="J18" s="37">
        <f t="shared" si="7"/>
        <v>9981</v>
      </c>
      <c r="K18" s="37">
        <f t="shared" si="5"/>
        <v>1</v>
      </c>
      <c r="L18" s="37" t="e">
        <f t="shared" si="6"/>
        <v>#REF!</v>
      </c>
      <c r="M18" s="60" t="str">
        <f>IFERROR(VLOOKUP($B18,#REF!,3,FALSE),"")</f>
        <v/>
      </c>
      <c r="N18" s="60" t="str">
        <f>IFERROR(VLOOKUP($B18,#REF!,4,FALSE),"")</f>
        <v/>
      </c>
      <c r="O18" s="60" t="str">
        <f>IFERROR(VLOOKUP($B18,#REF!,5,FALSE),"")</f>
        <v/>
      </c>
      <c r="P18" s="60" t="str">
        <f>IFERROR(VLOOKUP($B18,#REF!,6,FALSE),"")</f>
        <v/>
      </c>
      <c r="Q18" s="60" t="str">
        <f>IFERROR(VLOOKUP($B18,#REF!,7,FALSE),"")</f>
        <v/>
      </c>
      <c r="R18" s="60" t="str">
        <f>IFERROR(VLOOKUP($B18,#REF!,8,FALSE),"")</f>
        <v/>
      </c>
      <c r="S18" s="60" t="str">
        <f>IFERROR(VLOOKUP($B18,#REF!,9,FALSE),"")</f>
        <v/>
      </c>
      <c r="T18" s="60" t="str">
        <f>IFERROR(VLOOKUP($B18,#REF!,10,FALSE),"")</f>
        <v/>
      </c>
      <c r="U18" s="60" t="str">
        <f>IFERROR(VLOOKUP($B18,#REF!,11,FALSE),"")</f>
        <v/>
      </c>
      <c r="V18" s="60" t="str">
        <f>IFERROR(VLOOKUP($B18,#REF!,12,FALSE),"")</f>
        <v/>
      </c>
      <c r="W18" s="60" t="str">
        <f>IFERROR(VLOOKUP($B18,#REF!,13,FALSE),"")</f>
        <v/>
      </c>
    </row>
    <row r="19" spans="1:23">
      <c r="A19" s="37">
        <v>14</v>
      </c>
      <c r="B19" s="37" t="e">
        <f t="shared" si="1"/>
        <v>#REF!</v>
      </c>
      <c r="C19" s="60" t="str">
        <f>IFERROR(VLOOKUP($B19,#REF!,14,FALSE),"")</f>
        <v/>
      </c>
      <c r="D19" s="60" t="str">
        <f>IFERROR(VLOOKUP($B19,#REF!,3,FALSE),"")</f>
        <v/>
      </c>
      <c r="E19" s="61" t="str">
        <f>IFERROR(VLOOKUP($B19,#REF!,7,FALSE),"")</f>
        <v/>
      </c>
      <c r="F19" s="62" t="str">
        <f>IFERROR(VLOOKUP($B19,#REF!,4,FALSE),"")</f>
        <v/>
      </c>
      <c r="G19" s="37">
        <f t="shared" si="2"/>
        <v>99999999</v>
      </c>
      <c r="H19" s="37">
        <f t="shared" si="3"/>
        <v>99</v>
      </c>
      <c r="I19" s="37">
        <f t="shared" si="4"/>
        <v>81</v>
      </c>
      <c r="J19" s="37">
        <f t="shared" si="7"/>
        <v>9981</v>
      </c>
      <c r="K19" s="37">
        <f t="shared" si="5"/>
        <v>1</v>
      </c>
      <c r="L19" s="37" t="e">
        <f t="shared" si="6"/>
        <v>#REF!</v>
      </c>
      <c r="M19" s="60" t="str">
        <f>IFERROR(VLOOKUP($B19,#REF!,3,FALSE),"")</f>
        <v/>
      </c>
      <c r="N19" s="60" t="str">
        <f>IFERROR(VLOOKUP($B19,#REF!,4,FALSE),"")</f>
        <v/>
      </c>
      <c r="O19" s="60" t="str">
        <f>IFERROR(VLOOKUP($B19,#REF!,5,FALSE),"")</f>
        <v/>
      </c>
      <c r="P19" s="60" t="str">
        <f>IFERROR(VLOOKUP($B19,#REF!,6,FALSE),"")</f>
        <v/>
      </c>
      <c r="Q19" s="60" t="str">
        <f>IFERROR(VLOOKUP($B19,#REF!,7,FALSE),"")</f>
        <v/>
      </c>
      <c r="R19" s="60" t="str">
        <f>IFERROR(VLOOKUP($B19,#REF!,8,FALSE),"")</f>
        <v/>
      </c>
      <c r="S19" s="60" t="str">
        <f>IFERROR(VLOOKUP($B19,#REF!,9,FALSE),"")</f>
        <v/>
      </c>
      <c r="T19" s="60" t="str">
        <f>IFERROR(VLOOKUP($B19,#REF!,10,FALSE),"")</f>
        <v/>
      </c>
      <c r="U19" s="60" t="str">
        <f>IFERROR(VLOOKUP($B19,#REF!,11,FALSE),"")</f>
        <v/>
      </c>
      <c r="V19" s="60" t="str">
        <f>IFERROR(VLOOKUP($B19,#REF!,12,FALSE),"")</f>
        <v/>
      </c>
      <c r="W19" s="60" t="str">
        <f>IFERROR(VLOOKUP($B19,#REF!,13,FALSE),"")</f>
        <v/>
      </c>
    </row>
    <row r="20" spans="1:23">
      <c r="A20" s="37">
        <v>15</v>
      </c>
      <c r="B20" s="37" t="e">
        <f t="shared" si="1"/>
        <v>#REF!</v>
      </c>
      <c r="C20" s="60" t="str">
        <f>IFERROR(VLOOKUP($B20,#REF!,14,FALSE),"")</f>
        <v/>
      </c>
      <c r="D20" s="60" t="str">
        <f>IFERROR(VLOOKUP($B20,#REF!,3,FALSE),"")</f>
        <v/>
      </c>
      <c r="E20" s="61" t="str">
        <f>IFERROR(VLOOKUP($B20,#REF!,7,FALSE),"")</f>
        <v/>
      </c>
      <c r="F20" s="62" t="str">
        <f>IFERROR(VLOOKUP($B20,#REF!,4,FALSE),"")</f>
        <v/>
      </c>
      <c r="G20" s="37">
        <f t="shared" si="2"/>
        <v>99999999</v>
      </c>
      <c r="H20" s="37">
        <f t="shared" si="3"/>
        <v>99</v>
      </c>
      <c r="I20" s="37">
        <f t="shared" si="4"/>
        <v>81</v>
      </c>
      <c r="J20" s="37">
        <f t="shared" si="7"/>
        <v>9981</v>
      </c>
      <c r="K20" s="37">
        <f t="shared" si="5"/>
        <v>1</v>
      </c>
      <c r="L20" s="37" t="e">
        <f t="shared" si="6"/>
        <v>#REF!</v>
      </c>
      <c r="M20" s="60" t="str">
        <f>IFERROR(VLOOKUP($B20,#REF!,3,FALSE),"")</f>
        <v/>
      </c>
      <c r="N20" s="60" t="str">
        <f>IFERROR(VLOOKUP($B20,#REF!,4,FALSE),"")</f>
        <v/>
      </c>
      <c r="O20" s="60" t="str">
        <f>IFERROR(VLOOKUP($B20,#REF!,5,FALSE),"")</f>
        <v/>
      </c>
      <c r="P20" s="60" t="str">
        <f>IFERROR(VLOOKUP($B20,#REF!,6,FALSE),"")</f>
        <v/>
      </c>
      <c r="Q20" s="60" t="str">
        <f>IFERROR(VLOOKUP($B20,#REF!,7,FALSE),"")</f>
        <v/>
      </c>
      <c r="R20" s="60" t="str">
        <f>IFERROR(VLOOKUP($B20,#REF!,8,FALSE),"")</f>
        <v/>
      </c>
      <c r="S20" s="60" t="str">
        <f>IFERROR(VLOOKUP($B20,#REF!,9,FALSE),"")</f>
        <v/>
      </c>
      <c r="T20" s="60" t="str">
        <f>IFERROR(VLOOKUP($B20,#REF!,10,FALSE),"")</f>
        <v/>
      </c>
      <c r="U20" s="60" t="str">
        <f>IFERROR(VLOOKUP($B20,#REF!,11,FALSE),"")</f>
        <v/>
      </c>
      <c r="V20" s="60" t="str">
        <f>IFERROR(VLOOKUP($B20,#REF!,12,FALSE),"")</f>
        <v/>
      </c>
      <c r="W20" s="60" t="str">
        <f>IFERROR(VLOOKUP($B20,#REF!,13,FALSE),"")</f>
        <v/>
      </c>
    </row>
  </sheetData>
  <phoneticPr fontId="5"/>
  <conditionalFormatting sqref="H6:H20">
    <cfRule type="top10" dxfId="0" priority="1" bottom="1" rank="7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40"/>
  <sheetViews>
    <sheetView showGridLines="0" workbookViewId="0"/>
  </sheetViews>
  <sheetFormatPr defaultColWidth="9.140625" defaultRowHeight="13.5"/>
  <cols>
    <col min="1" max="1" width="9.140625" style="36"/>
    <col min="2" max="2" width="20.42578125" style="36" customWidth="1"/>
    <col min="3" max="16384" width="9.140625" style="36"/>
  </cols>
  <sheetData>
    <row r="1" spans="2:7">
      <c r="B1" s="36" t="s">
        <v>30</v>
      </c>
      <c r="D1" s="36" t="s">
        <v>31</v>
      </c>
    </row>
    <row r="2" spans="2:7">
      <c r="B2" s="44" t="s">
        <v>32</v>
      </c>
      <c r="D2" s="44" t="s">
        <v>33</v>
      </c>
      <c r="E2" s="44" t="s">
        <v>34</v>
      </c>
      <c r="F2" s="44"/>
      <c r="G2" s="44"/>
    </row>
    <row r="3" spans="2:7">
      <c r="B3" s="63" t="s">
        <v>35</v>
      </c>
      <c r="D3" s="63" t="s">
        <v>36</v>
      </c>
      <c r="E3" s="64">
        <v>8651</v>
      </c>
      <c r="F3" s="36" t="s">
        <v>37</v>
      </c>
    </row>
    <row r="4" spans="2:7">
      <c r="B4" s="63" t="s">
        <v>38</v>
      </c>
      <c r="D4" s="63" t="s">
        <v>39</v>
      </c>
      <c r="E4" s="64">
        <v>8726</v>
      </c>
      <c r="F4" s="36" t="s">
        <v>37</v>
      </c>
    </row>
    <row r="5" spans="2:7">
      <c r="B5" s="63" t="s">
        <v>40</v>
      </c>
      <c r="D5" s="63" t="s">
        <v>41</v>
      </c>
      <c r="E5" s="64">
        <v>8783</v>
      </c>
      <c r="F5" s="36" t="s">
        <v>37</v>
      </c>
    </row>
    <row r="6" spans="2:7">
      <c r="B6" s="63" t="s">
        <v>42</v>
      </c>
      <c r="D6" s="63" t="s">
        <v>43</v>
      </c>
      <c r="E6" s="64">
        <v>3304</v>
      </c>
      <c r="F6" s="36" t="s">
        <v>37</v>
      </c>
    </row>
    <row r="7" spans="2:7">
      <c r="B7" s="63" t="s">
        <v>44</v>
      </c>
      <c r="D7" s="63" t="s">
        <v>45</v>
      </c>
      <c r="E7" s="64">
        <v>1110</v>
      </c>
      <c r="F7" s="36" t="s">
        <v>37</v>
      </c>
    </row>
    <row r="8" spans="2:7">
      <c r="B8" s="63" t="s">
        <v>46</v>
      </c>
      <c r="D8" s="63" t="s">
        <v>47</v>
      </c>
      <c r="E8" s="64">
        <v>18993</v>
      </c>
      <c r="F8" s="36" t="s">
        <v>37</v>
      </c>
    </row>
    <row r="9" spans="2:7">
      <c r="B9" s="63" t="s">
        <v>48</v>
      </c>
      <c r="D9" s="63" t="s">
        <v>49</v>
      </c>
      <c r="E9" s="64">
        <v>7539</v>
      </c>
      <c r="F9" s="36" t="s">
        <v>37</v>
      </c>
    </row>
    <row r="10" spans="2:7">
      <c r="B10" s="63" t="s">
        <v>50</v>
      </c>
      <c r="D10" s="63" t="s">
        <v>51</v>
      </c>
      <c r="E10" s="64">
        <v>7591</v>
      </c>
      <c r="F10" s="36" t="s">
        <v>37</v>
      </c>
    </row>
    <row r="11" spans="2:7">
      <c r="B11" s="63" t="s">
        <v>52</v>
      </c>
    </row>
    <row r="12" spans="2:7">
      <c r="B12" s="63" t="s">
        <v>53</v>
      </c>
    </row>
    <row r="13" spans="2:7">
      <c r="B13" s="63" t="s">
        <v>54</v>
      </c>
    </row>
    <row r="14" spans="2:7">
      <c r="B14" s="63" t="s">
        <v>55</v>
      </c>
    </row>
    <row r="15" spans="2:7">
      <c r="B15" s="63" t="s">
        <v>56</v>
      </c>
    </row>
    <row r="16" spans="2:7">
      <c r="B16" s="63" t="s">
        <v>57</v>
      </c>
    </row>
    <row r="17" spans="2:2">
      <c r="B17" s="63" t="s">
        <v>58</v>
      </c>
    </row>
    <row r="18" spans="2:2">
      <c r="B18" s="63" t="s">
        <v>59</v>
      </c>
    </row>
    <row r="19" spans="2:2">
      <c r="B19" s="63" t="s">
        <v>60</v>
      </c>
    </row>
    <row r="20" spans="2:2">
      <c r="B20" s="63" t="s">
        <v>61</v>
      </c>
    </row>
    <row r="21" spans="2:2">
      <c r="B21" s="63" t="s">
        <v>62</v>
      </c>
    </row>
    <row r="23" spans="2:2">
      <c r="B23" s="36" t="s">
        <v>63</v>
      </c>
    </row>
    <row r="24" spans="2:2">
      <c r="B24" s="44" t="s">
        <v>64</v>
      </c>
    </row>
    <row r="25" spans="2:2">
      <c r="B25" s="63" t="s">
        <v>65</v>
      </c>
    </row>
    <row r="26" spans="2:2">
      <c r="B26" s="63" t="s">
        <v>66</v>
      </c>
    </row>
    <row r="27" spans="2:2">
      <c r="B27" s="63" t="s">
        <v>67</v>
      </c>
    </row>
    <row r="28" spans="2:2">
      <c r="B28" s="63" t="s">
        <v>68</v>
      </c>
    </row>
    <row r="29" spans="2:2">
      <c r="B29" s="63" t="s">
        <v>69</v>
      </c>
    </row>
    <row r="30" spans="2:2">
      <c r="B30" s="63" t="s">
        <v>70</v>
      </c>
    </row>
    <row r="31" spans="2:2">
      <c r="B31" s="63" t="s">
        <v>71</v>
      </c>
    </row>
    <row r="32" spans="2:2">
      <c r="B32" s="63" t="s">
        <v>72</v>
      </c>
    </row>
    <row r="33" spans="2:2">
      <c r="B33" s="63" t="s">
        <v>73</v>
      </c>
    </row>
    <row r="34" spans="2:2">
      <c r="B34" s="63" t="s">
        <v>74</v>
      </c>
    </row>
    <row r="35" spans="2:2">
      <c r="B35" s="63" t="s">
        <v>75</v>
      </c>
    </row>
    <row r="36" spans="2:2">
      <c r="B36" s="63" t="s">
        <v>76</v>
      </c>
    </row>
    <row r="37" spans="2:2">
      <c r="B37" s="63" t="s">
        <v>77</v>
      </c>
    </row>
    <row r="38" spans="2:2">
      <c r="B38" s="63" t="s">
        <v>78</v>
      </c>
    </row>
    <row r="39" spans="2:2">
      <c r="B39" s="63" t="s">
        <v>79</v>
      </c>
    </row>
    <row r="40" spans="2:2">
      <c r="B40" s="63"/>
    </row>
  </sheetData>
  <phoneticPr fontId="5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L837"/>
  <sheetViews>
    <sheetView zoomScaleNormal="100" workbookViewId="0">
      <selection activeCell="D25" sqref="D25"/>
    </sheetView>
  </sheetViews>
  <sheetFormatPr defaultRowHeight="12"/>
  <cols>
    <col min="1" max="1" width="5" customWidth="1"/>
    <col min="2" max="2" width="5" style="6" customWidth="1"/>
    <col min="3" max="3" width="8" style="6" customWidth="1"/>
    <col min="4" max="4" width="25.28515625" style="6" customWidth="1"/>
    <col min="5" max="5" width="9.7109375" style="6" customWidth="1"/>
    <col min="6" max="6" width="29.85546875" style="6" customWidth="1"/>
    <col min="7" max="7" width="10" style="6" customWidth="1"/>
    <col min="8" max="8" width="14.140625" style="6" hidden="1" customWidth="1"/>
    <col min="9" max="9" width="14" style="7" customWidth="1"/>
    <col min="10" max="10" width="9.7109375" style="6" customWidth="1"/>
    <col min="11" max="11" width="13.140625" style="6" customWidth="1"/>
    <col min="12" max="12" width="15.7109375" style="6" customWidth="1"/>
    <col min="13" max="14" width="16.140625" style="6" customWidth="1"/>
    <col min="15" max="15" width="14" style="6" bestFit="1" customWidth="1"/>
    <col min="16" max="16" width="34.42578125" style="6" bestFit="1" customWidth="1"/>
    <col min="17" max="18" width="23.5703125" style="6" bestFit="1" customWidth="1"/>
    <col min="20" max="20" width="14.5703125" bestFit="1" customWidth="1"/>
    <col min="21" max="21" width="13.42578125" bestFit="1" customWidth="1"/>
    <col min="22" max="22" width="10.7109375" bestFit="1" customWidth="1"/>
    <col min="24" max="25" width="10.7109375" bestFit="1" customWidth="1"/>
  </cols>
  <sheetData>
    <row r="1" spans="1:15">
      <c r="A1">
        <v>1</v>
      </c>
      <c r="I1" s="27"/>
      <c r="L1" s="18" t="s">
        <v>80</v>
      </c>
      <c r="M1" s="3"/>
      <c r="N1"/>
    </row>
    <row r="2" spans="1:15">
      <c r="I2" s="27"/>
      <c r="M2" s="21" t="s">
        <v>81</v>
      </c>
      <c r="N2" s="21" t="s">
        <v>82</v>
      </c>
      <c r="O2" s="21" t="s">
        <v>83</v>
      </c>
    </row>
    <row r="3" spans="1:15">
      <c r="A3">
        <v>2</v>
      </c>
      <c r="I3" s="27"/>
      <c r="L3" s="6" t="s">
        <v>84</v>
      </c>
      <c r="M3" s="12">
        <v>30</v>
      </c>
      <c r="N3" s="12">
        <v>30</v>
      </c>
      <c r="O3" s="12">
        <v>30</v>
      </c>
    </row>
    <row r="4" spans="1:15">
      <c r="I4" s="27"/>
      <c r="L4" s="6" t="s">
        <v>85</v>
      </c>
      <c r="M4" s="14" t="s">
        <v>86</v>
      </c>
      <c r="N4" s="14" t="s">
        <v>86</v>
      </c>
      <c r="O4" s="14" t="s">
        <v>86</v>
      </c>
    </row>
    <row r="5" spans="1:15">
      <c r="A5">
        <v>3</v>
      </c>
      <c r="I5" s="27"/>
      <c r="L5" s="6" t="s">
        <v>87</v>
      </c>
      <c r="M5" s="12">
        <v>60</v>
      </c>
      <c r="N5" s="12">
        <v>60</v>
      </c>
      <c r="O5" s="12">
        <v>60</v>
      </c>
    </row>
    <row r="6" spans="1:15">
      <c r="A6">
        <v>4</v>
      </c>
      <c r="I6" s="27"/>
      <c r="L6" s="6" t="s">
        <v>88</v>
      </c>
      <c r="M6" s="19">
        <v>15</v>
      </c>
      <c r="N6" s="19">
        <v>11.6</v>
      </c>
      <c r="O6" s="19">
        <f>M6*O7/M7</f>
        <v>11.571428571428571</v>
      </c>
    </row>
    <row r="7" spans="1:15">
      <c r="A7">
        <v>5</v>
      </c>
      <c r="I7" s="27"/>
      <c r="L7" s="6" t="s">
        <v>89</v>
      </c>
      <c r="M7" s="19">
        <v>35</v>
      </c>
      <c r="N7" s="19">
        <v>21.6</v>
      </c>
      <c r="O7" s="19">
        <v>27</v>
      </c>
    </row>
    <row r="8" spans="1:15">
      <c r="I8" s="27"/>
      <c r="L8" s="6" t="s">
        <v>90</v>
      </c>
      <c r="M8" s="13">
        <f>SUM(M6:M7)</f>
        <v>50</v>
      </c>
      <c r="N8" s="13">
        <f>SUM(N6:N7)</f>
        <v>33.200000000000003</v>
      </c>
      <c r="O8" s="13">
        <f>SUM(O6:O7)</f>
        <v>38.571428571428569</v>
      </c>
    </row>
    <row r="9" spans="1:15">
      <c r="I9" s="27"/>
      <c r="L9" s="6" t="s">
        <v>91</v>
      </c>
      <c r="M9" s="17">
        <f>M8/M5</f>
        <v>0.83333333333333337</v>
      </c>
      <c r="N9" s="17">
        <f>N8/N5</f>
        <v>0.55333333333333334</v>
      </c>
      <c r="O9" s="17">
        <f>O8/O5</f>
        <v>0.64285714285714279</v>
      </c>
    </row>
    <row r="10" spans="1:15">
      <c r="I10" s="27"/>
      <c r="M10" s="13"/>
      <c r="N10" s="13"/>
    </row>
    <row r="11" spans="1:15">
      <c r="A11">
        <v>6</v>
      </c>
      <c r="I11" s="27"/>
      <c r="L11" s="6" t="s">
        <v>92</v>
      </c>
      <c r="M11" s="20">
        <v>0.75</v>
      </c>
      <c r="N11" t="s">
        <v>93</v>
      </c>
    </row>
    <row r="12" spans="1:15">
      <c r="I12" s="27"/>
      <c r="L12" s="6" t="s">
        <v>94</v>
      </c>
      <c r="M12" s="20">
        <v>1</v>
      </c>
      <c r="N12" t="s">
        <v>95</v>
      </c>
    </row>
    <row r="13" spans="1:15">
      <c r="I13" s="27"/>
      <c r="L13" s="6" t="s">
        <v>96</v>
      </c>
      <c r="M13" s="20">
        <v>0.5</v>
      </c>
      <c r="N13" t="s">
        <v>97</v>
      </c>
    </row>
    <row r="14" spans="1:15">
      <c r="I14" s="27"/>
      <c r="L14" s="6" t="s">
        <v>98</v>
      </c>
      <c r="M14" s="20">
        <v>0.45860000000000001</v>
      </c>
      <c r="N14" t="s">
        <v>99</v>
      </c>
    </row>
    <row r="15" spans="1:15" ht="17.25">
      <c r="G15" s="28"/>
      <c r="I15" s="29"/>
      <c r="L15" s="6" t="s">
        <v>100</v>
      </c>
      <c r="M15" s="20">
        <v>0.2</v>
      </c>
      <c r="N15" t="s">
        <v>101</v>
      </c>
    </row>
    <row r="16" spans="1:15" ht="17.25">
      <c r="A16">
        <v>7</v>
      </c>
      <c r="G16" s="28"/>
      <c r="I16" s="29"/>
      <c r="L16" s="6" t="s">
        <v>102</v>
      </c>
      <c r="M16" t="s">
        <v>103</v>
      </c>
      <c r="N16"/>
    </row>
    <row r="17" spans="1:26">
      <c r="A17">
        <v>8</v>
      </c>
      <c r="I17" s="27"/>
      <c r="M17" t="s">
        <v>104</v>
      </c>
      <c r="N17"/>
    </row>
    <row r="18" spans="1:26">
      <c r="A18">
        <v>9</v>
      </c>
      <c r="I18" s="27"/>
      <c r="M18" t="s">
        <v>105</v>
      </c>
      <c r="N18"/>
    </row>
    <row r="19" spans="1:26">
      <c r="A19">
        <v>10</v>
      </c>
      <c r="I19" s="27"/>
      <c r="M19" t="s">
        <v>106</v>
      </c>
      <c r="N19"/>
    </row>
    <row r="20" spans="1:26">
      <c r="A20">
        <v>11</v>
      </c>
      <c r="I20" s="27"/>
      <c r="M20"/>
      <c r="N20"/>
    </row>
    <row r="21" spans="1:26">
      <c r="A21">
        <v>12</v>
      </c>
      <c r="I21" s="27"/>
      <c r="M21" s="5"/>
    </row>
    <row r="22" spans="1:26" ht="17.25">
      <c r="A22">
        <v>13</v>
      </c>
      <c r="I22" s="27"/>
      <c r="J22" s="25" t="s">
        <v>107</v>
      </c>
      <c r="K22" s="26">
        <f>SUBTOTAL(3,K25:K816)</f>
        <v>792</v>
      </c>
      <c r="L22" s="26">
        <f t="shared" ref="L22:N22" si="0">SUBTOTAL(3,L25:L816)</f>
        <v>791</v>
      </c>
      <c r="M22"/>
      <c r="N22" s="26">
        <f t="shared" si="0"/>
        <v>791</v>
      </c>
    </row>
    <row r="23" spans="1:26">
      <c r="A23">
        <v>14</v>
      </c>
      <c r="I23" s="27"/>
    </row>
    <row r="24" spans="1:26" ht="24">
      <c r="A24">
        <v>15</v>
      </c>
      <c r="B24" s="8"/>
      <c r="C24" s="9" t="s">
        <v>108</v>
      </c>
      <c r="D24" s="8" t="s">
        <v>109</v>
      </c>
      <c r="E24" s="8" t="s">
        <v>110</v>
      </c>
      <c r="F24" s="8" t="s">
        <v>0</v>
      </c>
      <c r="G24" s="10" t="s">
        <v>111</v>
      </c>
      <c r="H24" s="8" t="s">
        <v>112</v>
      </c>
      <c r="I24" s="11" t="s">
        <v>113</v>
      </c>
      <c r="J24" s="8" t="s">
        <v>114</v>
      </c>
      <c r="K24" s="8" t="s">
        <v>115</v>
      </c>
      <c r="L24" s="65" t="s">
        <v>116</v>
      </c>
      <c r="M24" s="65" t="s">
        <v>117</v>
      </c>
      <c r="N24" s="66" t="s">
        <v>118</v>
      </c>
      <c r="O24" s="66" t="s">
        <v>119</v>
      </c>
      <c r="P24" s="67" t="s">
        <v>120</v>
      </c>
      <c r="Q24" s="35" t="s">
        <v>121</v>
      </c>
      <c r="R24" s="68" t="s">
        <v>122</v>
      </c>
      <c r="S24" t="s">
        <v>123</v>
      </c>
      <c r="U24" t="s">
        <v>124</v>
      </c>
      <c r="V24" t="s">
        <v>125</v>
      </c>
      <c r="X24" t="s">
        <v>126</v>
      </c>
      <c r="Y24" t="s">
        <v>127</v>
      </c>
    </row>
    <row r="25" spans="1:26">
      <c r="A25">
        <v>16</v>
      </c>
      <c r="B25" s="8">
        <v>1</v>
      </c>
      <c r="C25" s="8">
        <v>11</v>
      </c>
      <c r="D25" s="8" t="s">
        <v>128</v>
      </c>
      <c r="E25" s="8" t="s">
        <v>129</v>
      </c>
      <c r="F25" s="8" t="s">
        <v>130</v>
      </c>
      <c r="G25" s="8">
        <v>2005</v>
      </c>
      <c r="H25" s="8" t="s">
        <v>112</v>
      </c>
      <c r="I25" s="11">
        <v>779.04</v>
      </c>
      <c r="J25" s="8">
        <v>3</v>
      </c>
      <c r="K25" s="8" t="s">
        <v>131</v>
      </c>
      <c r="L25" s="69">
        <f t="shared" ref="L25:L88" si="1">G25+30</f>
        <v>2035</v>
      </c>
      <c r="M25" s="69"/>
      <c r="N25" s="70">
        <f t="shared" ref="N25:N88" si="2">G25+60</f>
        <v>2065</v>
      </c>
      <c r="O25" s="71"/>
      <c r="P25" s="72"/>
      <c r="Q25" s="32">
        <f>I25*M$6*M$12</f>
        <v>11685.599999999999</v>
      </c>
      <c r="R25" s="73"/>
      <c r="S25">
        <v>1</v>
      </c>
      <c r="T25" t="s">
        <v>132</v>
      </c>
      <c r="U25" s="4">
        <f>SUM(Q25:Q26)</f>
        <v>258240.6</v>
      </c>
      <c r="V25">
        <v>0</v>
      </c>
    </row>
    <row r="26" spans="1:26">
      <c r="A26">
        <v>17</v>
      </c>
      <c r="B26" s="8">
        <v>2</v>
      </c>
      <c r="C26" s="8">
        <v>11</v>
      </c>
      <c r="D26" s="8" t="s">
        <v>133</v>
      </c>
      <c r="E26" s="8" t="s">
        <v>129</v>
      </c>
      <c r="F26" s="8"/>
      <c r="G26" s="8">
        <v>2014</v>
      </c>
      <c r="H26" s="8" t="s">
        <v>112</v>
      </c>
      <c r="I26" s="11">
        <v>32874</v>
      </c>
      <c r="J26" s="8"/>
      <c r="K26" s="8" t="s">
        <v>131</v>
      </c>
      <c r="L26" s="69">
        <f t="shared" si="1"/>
        <v>2044</v>
      </c>
      <c r="M26" s="69"/>
      <c r="N26" s="70">
        <f t="shared" si="2"/>
        <v>2074</v>
      </c>
      <c r="O26" s="71"/>
      <c r="P26" s="72"/>
      <c r="Q26" s="32">
        <f>I26*M$6*M$13</f>
        <v>246555</v>
      </c>
      <c r="R26" s="73"/>
      <c r="S26">
        <v>1</v>
      </c>
    </row>
    <row r="27" spans="1:26">
      <c r="A27">
        <v>30</v>
      </c>
      <c r="B27" s="8">
        <v>15</v>
      </c>
      <c r="C27" s="8">
        <v>21</v>
      </c>
      <c r="D27" s="8" t="s">
        <v>134</v>
      </c>
      <c r="E27" s="8" t="s">
        <v>135</v>
      </c>
      <c r="F27" s="8" t="s">
        <v>136</v>
      </c>
      <c r="G27" s="8">
        <v>1964</v>
      </c>
      <c r="H27" s="8" t="s">
        <v>112</v>
      </c>
      <c r="I27" s="11">
        <v>1859.31</v>
      </c>
      <c r="J27" s="8">
        <v>3</v>
      </c>
      <c r="K27" s="8" t="s">
        <v>131</v>
      </c>
      <c r="L27" s="74">
        <f t="shared" si="1"/>
        <v>1994</v>
      </c>
      <c r="M27" s="74"/>
      <c r="N27" s="71">
        <f t="shared" si="2"/>
        <v>2024</v>
      </c>
      <c r="O27" s="71">
        <f>N27+30</f>
        <v>2054</v>
      </c>
      <c r="P27" s="72"/>
      <c r="Q27" s="32">
        <f>I27*N$6*M$11</f>
        <v>16175.996999999999</v>
      </c>
      <c r="R27" s="73">
        <f t="shared" ref="R27:R58" si="3">I27*N$7*M$11</f>
        <v>30120.822000000004</v>
      </c>
      <c r="S27">
        <v>1</v>
      </c>
    </row>
    <row r="28" spans="1:26">
      <c r="A28">
        <v>111</v>
      </c>
      <c r="B28" s="8">
        <v>96</v>
      </c>
      <c r="C28" s="8">
        <v>21</v>
      </c>
      <c r="D28" s="8" t="s">
        <v>137</v>
      </c>
      <c r="E28" s="8" t="s">
        <v>138</v>
      </c>
      <c r="F28" s="8" t="s">
        <v>139</v>
      </c>
      <c r="G28" s="8">
        <v>1965</v>
      </c>
      <c r="H28" s="8" t="s">
        <v>112</v>
      </c>
      <c r="I28" s="11">
        <v>2756.14</v>
      </c>
      <c r="J28" s="8">
        <v>3</v>
      </c>
      <c r="K28" s="8" t="s">
        <v>131</v>
      </c>
      <c r="L28" s="74">
        <f t="shared" si="1"/>
        <v>1995</v>
      </c>
      <c r="M28" s="69"/>
      <c r="N28" s="71">
        <f t="shared" si="2"/>
        <v>2025</v>
      </c>
      <c r="O28" s="71"/>
      <c r="P28" s="72"/>
      <c r="Q28" s="32"/>
      <c r="R28" s="73">
        <f t="shared" si="3"/>
        <v>44649.468000000001</v>
      </c>
      <c r="S28">
        <v>1</v>
      </c>
    </row>
    <row r="29" spans="1:26">
      <c r="A29">
        <v>40</v>
      </c>
      <c r="B29" s="8">
        <v>25</v>
      </c>
      <c r="C29" s="8">
        <v>21</v>
      </c>
      <c r="D29" s="8" t="s">
        <v>140</v>
      </c>
      <c r="E29" s="8" t="s">
        <v>141</v>
      </c>
      <c r="F29" s="8" t="s">
        <v>142</v>
      </c>
      <c r="G29" s="8">
        <v>1966</v>
      </c>
      <c r="H29" s="8" t="s">
        <v>112</v>
      </c>
      <c r="I29" s="11">
        <v>2284.7399999999998</v>
      </c>
      <c r="J29" s="8">
        <v>3</v>
      </c>
      <c r="K29" s="8" t="s">
        <v>131</v>
      </c>
      <c r="L29" s="74">
        <f t="shared" si="1"/>
        <v>1996</v>
      </c>
      <c r="M29" s="69"/>
      <c r="N29" s="71">
        <f t="shared" si="2"/>
        <v>2026</v>
      </c>
      <c r="O29" s="71"/>
      <c r="P29" s="72"/>
      <c r="Q29" s="32"/>
      <c r="R29" s="73">
        <f t="shared" si="3"/>
        <v>37012.788</v>
      </c>
      <c r="S29">
        <v>1</v>
      </c>
    </row>
    <row r="30" spans="1:26">
      <c r="A30">
        <v>78</v>
      </c>
      <c r="B30" s="8">
        <v>63</v>
      </c>
      <c r="C30" s="8">
        <v>21</v>
      </c>
      <c r="D30" s="8" t="s">
        <v>143</v>
      </c>
      <c r="E30" s="8" t="s">
        <v>144</v>
      </c>
      <c r="F30" s="8" t="s">
        <v>142</v>
      </c>
      <c r="G30" s="8">
        <v>1967</v>
      </c>
      <c r="H30" s="8" t="s">
        <v>112</v>
      </c>
      <c r="I30" s="11">
        <v>1802.25</v>
      </c>
      <c r="J30" s="8">
        <v>3</v>
      </c>
      <c r="K30" s="8" t="s">
        <v>131</v>
      </c>
      <c r="L30" s="74">
        <f t="shared" si="1"/>
        <v>1997</v>
      </c>
      <c r="M30" s="69"/>
      <c r="N30" s="71">
        <f t="shared" si="2"/>
        <v>2027</v>
      </c>
      <c r="O30" s="71"/>
      <c r="P30" s="72"/>
      <c r="Q30" s="32"/>
      <c r="R30" s="73">
        <f t="shared" si="3"/>
        <v>29196.450000000004</v>
      </c>
      <c r="S30">
        <v>1</v>
      </c>
    </row>
    <row r="31" spans="1:26">
      <c r="A31">
        <v>18</v>
      </c>
      <c r="B31" s="8">
        <v>3</v>
      </c>
      <c r="C31" s="8">
        <v>21</v>
      </c>
      <c r="D31" s="8" t="s">
        <v>145</v>
      </c>
      <c r="E31" s="8" t="s">
        <v>129</v>
      </c>
      <c r="F31" s="8" t="s">
        <v>146</v>
      </c>
      <c r="G31" s="8">
        <v>1969</v>
      </c>
      <c r="H31" s="8" t="s">
        <v>112</v>
      </c>
      <c r="I31" s="11">
        <v>3069</v>
      </c>
      <c r="J31" s="8">
        <v>3</v>
      </c>
      <c r="K31" s="8" t="s">
        <v>131</v>
      </c>
      <c r="L31" s="74">
        <f t="shared" si="1"/>
        <v>1999</v>
      </c>
      <c r="M31" s="69"/>
      <c r="N31" s="71">
        <f t="shared" si="2"/>
        <v>2029</v>
      </c>
      <c r="O31" s="71"/>
      <c r="P31" s="72"/>
      <c r="Q31" s="32"/>
      <c r="R31" s="73">
        <f t="shared" si="3"/>
        <v>49717.8</v>
      </c>
      <c r="S31">
        <v>1</v>
      </c>
      <c r="T31" t="s">
        <v>147</v>
      </c>
      <c r="U31" s="4">
        <f>SUM(Q31:Q208)</f>
        <v>539118.23600000015</v>
      </c>
      <c r="V31" s="4">
        <f>SUM(R31:R208)</f>
        <v>2576528.8379999991</v>
      </c>
      <c r="X31" s="4">
        <f>U31+U209</f>
        <v>539118.23600000015</v>
      </c>
      <c r="Y31" s="4">
        <f>V31+V209</f>
        <v>2576528.8379999991</v>
      </c>
      <c r="Z31" t="s">
        <v>148</v>
      </c>
    </row>
    <row r="32" spans="1:26">
      <c r="A32">
        <v>178</v>
      </c>
      <c r="B32" s="8">
        <v>163</v>
      </c>
      <c r="C32" s="8">
        <v>21</v>
      </c>
      <c r="D32" s="8" t="s">
        <v>149</v>
      </c>
      <c r="E32" s="8" t="s">
        <v>135</v>
      </c>
      <c r="F32" s="8" t="s">
        <v>150</v>
      </c>
      <c r="G32" s="8">
        <v>1969</v>
      </c>
      <c r="H32" s="8" t="s">
        <v>112</v>
      </c>
      <c r="I32" s="11">
        <v>850</v>
      </c>
      <c r="J32" s="8">
        <v>2</v>
      </c>
      <c r="K32" s="8" t="s">
        <v>131</v>
      </c>
      <c r="L32" s="74">
        <f t="shared" si="1"/>
        <v>1999</v>
      </c>
      <c r="M32" s="69"/>
      <c r="N32" s="71">
        <f t="shared" si="2"/>
        <v>2029</v>
      </c>
      <c r="O32" s="71"/>
      <c r="P32" s="72"/>
      <c r="Q32" s="32"/>
      <c r="R32" s="73">
        <f t="shared" si="3"/>
        <v>13770</v>
      </c>
      <c r="S32">
        <v>1</v>
      </c>
    </row>
    <row r="33" spans="1:38">
      <c r="A33">
        <v>19</v>
      </c>
      <c r="B33" s="8">
        <v>4</v>
      </c>
      <c r="C33" s="8">
        <v>21</v>
      </c>
      <c r="D33" s="8" t="s">
        <v>145</v>
      </c>
      <c r="E33" s="8" t="s">
        <v>129</v>
      </c>
      <c r="F33" s="8" t="s">
        <v>139</v>
      </c>
      <c r="G33" s="8">
        <v>1970</v>
      </c>
      <c r="H33" s="8" t="s">
        <v>112</v>
      </c>
      <c r="I33" s="11">
        <v>1089.8399999999999</v>
      </c>
      <c r="J33" s="8">
        <v>3</v>
      </c>
      <c r="K33" s="8" t="s">
        <v>131</v>
      </c>
      <c r="L33" s="74">
        <f t="shared" si="1"/>
        <v>2000</v>
      </c>
      <c r="M33" s="69"/>
      <c r="N33" s="71">
        <f t="shared" si="2"/>
        <v>2030</v>
      </c>
      <c r="O33" s="71"/>
      <c r="P33" s="72"/>
      <c r="Q33" s="32"/>
      <c r="R33" s="73">
        <f t="shared" si="3"/>
        <v>17655.407999999999</v>
      </c>
      <c r="S33">
        <v>1</v>
      </c>
      <c r="X33" s="4">
        <f>SUM(X32:Y32)</f>
        <v>0</v>
      </c>
    </row>
    <row r="34" spans="1:38">
      <c r="A34">
        <v>21</v>
      </c>
      <c r="B34" s="8">
        <v>6</v>
      </c>
      <c r="C34" s="8">
        <v>21</v>
      </c>
      <c r="D34" s="8" t="s">
        <v>145</v>
      </c>
      <c r="E34" s="8" t="s">
        <v>129</v>
      </c>
      <c r="F34" s="8" t="s">
        <v>150</v>
      </c>
      <c r="G34" s="8">
        <v>1985</v>
      </c>
      <c r="H34" s="8" t="s">
        <v>112</v>
      </c>
      <c r="I34" s="11">
        <v>1015.55</v>
      </c>
      <c r="J34" s="8">
        <v>1</v>
      </c>
      <c r="K34" s="8" t="s">
        <v>151</v>
      </c>
      <c r="L34" s="74">
        <f t="shared" si="1"/>
        <v>2015</v>
      </c>
      <c r="M34" s="69"/>
      <c r="N34" s="71">
        <f t="shared" si="2"/>
        <v>2045</v>
      </c>
      <c r="O34" s="71"/>
      <c r="P34" s="72"/>
      <c r="Q34" s="32"/>
      <c r="R34" s="73">
        <f t="shared" si="3"/>
        <v>16451.91</v>
      </c>
      <c r="S34">
        <v>1</v>
      </c>
    </row>
    <row r="35" spans="1:38">
      <c r="A35">
        <v>105</v>
      </c>
      <c r="B35" s="8">
        <v>90</v>
      </c>
      <c r="C35" s="8">
        <v>21</v>
      </c>
      <c r="D35" s="8" t="s">
        <v>152</v>
      </c>
      <c r="E35" s="8" t="s">
        <v>153</v>
      </c>
      <c r="F35" s="8" t="s">
        <v>154</v>
      </c>
      <c r="G35" s="8">
        <v>1970</v>
      </c>
      <c r="H35" s="8" t="s">
        <v>112</v>
      </c>
      <c r="I35" s="11">
        <v>1442.7</v>
      </c>
      <c r="J35" s="8">
        <v>3</v>
      </c>
      <c r="K35" s="8" t="s">
        <v>131</v>
      </c>
      <c r="L35" s="74">
        <f t="shared" si="1"/>
        <v>2000</v>
      </c>
      <c r="M35" s="69"/>
      <c r="N35" s="71">
        <f t="shared" si="2"/>
        <v>2030</v>
      </c>
      <c r="O35" s="71"/>
      <c r="P35" s="72"/>
      <c r="Q35" s="32"/>
      <c r="R35" s="73">
        <f t="shared" si="3"/>
        <v>23371.74</v>
      </c>
      <c r="S35">
        <v>1</v>
      </c>
    </row>
    <row r="36" spans="1:38">
      <c r="A36">
        <v>112</v>
      </c>
      <c r="B36" s="8">
        <v>97</v>
      </c>
      <c r="C36" s="8">
        <v>21</v>
      </c>
      <c r="D36" s="8" t="s">
        <v>137</v>
      </c>
      <c r="E36" s="8" t="s">
        <v>138</v>
      </c>
      <c r="F36" s="8" t="s">
        <v>154</v>
      </c>
      <c r="G36" s="8">
        <v>1970</v>
      </c>
      <c r="H36" s="8" t="s">
        <v>112</v>
      </c>
      <c r="I36" s="11">
        <v>2217.16</v>
      </c>
      <c r="J36" s="8">
        <v>4</v>
      </c>
      <c r="K36" s="8" t="s">
        <v>131</v>
      </c>
      <c r="L36" s="74">
        <f t="shared" si="1"/>
        <v>2000</v>
      </c>
      <c r="M36" s="69"/>
      <c r="N36" s="71">
        <f t="shared" si="2"/>
        <v>2030</v>
      </c>
      <c r="O36" s="71"/>
      <c r="P36" s="72"/>
      <c r="Q36" s="32"/>
      <c r="R36" s="73">
        <f t="shared" si="3"/>
        <v>35917.991999999998</v>
      </c>
      <c r="S36">
        <v>1</v>
      </c>
    </row>
    <row r="37" spans="1:38">
      <c r="A37">
        <v>68</v>
      </c>
      <c r="B37" s="8">
        <v>53</v>
      </c>
      <c r="C37" s="8">
        <v>21</v>
      </c>
      <c r="D37" s="8" t="s">
        <v>155</v>
      </c>
      <c r="E37" s="8" t="s">
        <v>156</v>
      </c>
      <c r="F37" s="8" t="s">
        <v>146</v>
      </c>
      <c r="G37" s="8">
        <v>1971</v>
      </c>
      <c r="H37" s="8" t="s">
        <v>112</v>
      </c>
      <c r="I37" s="11">
        <v>2803.3</v>
      </c>
      <c r="J37" s="8">
        <v>3</v>
      </c>
      <c r="K37" s="8" t="s">
        <v>131</v>
      </c>
      <c r="L37" s="74">
        <f t="shared" si="1"/>
        <v>2001</v>
      </c>
      <c r="M37" s="69"/>
      <c r="N37" s="71">
        <f t="shared" si="2"/>
        <v>2031</v>
      </c>
      <c r="O37" s="71"/>
      <c r="P37" s="72"/>
      <c r="Q37" s="32"/>
      <c r="R37" s="73">
        <f t="shared" si="3"/>
        <v>45413.460000000006</v>
      </c>
      <c r="S37">
        <v>1</v>
      </c>
    </row>
    <row r="38" spans="1:38">
      <c r="A38">
        <v>23</v>
      </c>
      <c r="B38" s="8">
        <v>8</v>
      </c>
      <c r="C38" s="8">
        <v>21</v>
      </c>
      <c r="D38" s="8" t="s">
        <v>145</v>
      </c>
      <c r="E38" s="8" t="s">
        <v>129</v>
      </c>
      <c r="F38" s="8" t="s">
        <v>157</v>
      </c>
      <c r="G38" s="8">
        <v>1972</v>
      </c>
      <c r="H38" s="8"/>
      <c r="I38" s="11">
        <v>53.46</v>
      </c>
      <c r="J38" s="8">
        <v>1</v>
      </c>
      <c r="K38" s="8" t="s">
        <v>158</v>
      </c>
      <c r="L38" s="74">
        <f t="shared" si="1"/>
        <v>2002</v>
      </c>
      <c r="M38" s="69"/>
      <c r="N38" s="71">
        <f t="shared" si="2"/>
        <v>2032</v>
      </c>
      <c r="O38" s="71"/>
      <c r="P38" s="72"/>
      <c r="Q38" s="32"/>
      <c r="R38" s="73">
        <f t="shared" si="3"/>
        <v>866.05200000000013</v>
      </c>
      <c r="S38">
        <v>1</v>
      </c>
      <c r="AL38" s="2"/>
    </row>
    <row r="39" spans="1:38">
      <c r="A39">
        <v>59</v>
      </c>
      <c r="B39" s="8">
        <v>44</v>
      </c>
      <c r="C39" s="8">
        <v>21</v>
      </c>
      <c r="D39" s="8" t="s">
        <v>159</v>
      </c>
      <c r="E39" s="8" t="s">
        <v>160</v>
      </c>
      <c r="F39" s="8" t="s">
        <v>136</v>
      </c>
      <c r="G39" s="8">
        <v>1973</v>
      </c>
      <c r="H39" s="8" t="s">
        <v>112</v>
      </c>
      <c r="I39" s="11">
        <v>2789.1</v>
      </c>
      <c r="J39" s="8">
        <v>4</v>
      </c>
      <c r="K39" s="8" t="s">
        <v>131</v>
      </c>
      <c r="L39" s="74">
        <f t="shared" si="1"/>
        <v>2003</v>
      </c>
      <c r="M39" s="69"/>
      <c r="N39" s="71">
        <f t="shared" si="2"/>
        <v>2033</v>
      </c>
      <c r="O39" s="71"/>
      <c r="P39" s="72"/>
      <c r="Q39" s="32"/>
      <c r="R39" s="73">
        <f t="shared" si="3"/>
        <v>45183.420000000006</v>
      </c>
      <c r="S39">
        <v>1</v>
      </c>
    </row>
    <row r="40" spans="1:38">
      <c r="A40">
        <v>93</v>
      </c>
      <c r="B40" s="8">
        <v>78</v>
      </c>
      <c r="C40" s="8">
        <v>21</v>
      </c>
      <c r="D40" s="8" t="s">
        <v>161</v>
      </c>
      <c r="E40" s="8" t="s">
        <v>162</v>
      </c>
      <c r="F40" s="8" t="s">
        <v>146</v>
      </c>
      <c r="G40" s="8">
        <v>1973</v>
      </c>
      <c r="H40" s="8" t="s">
        <v>112</v>
      </c>
      <c r="I40" s="11">
        <v>1134.6600000000001</v>
      </c>
      <c r="J40" s="8">
        <v>3</v>
      </c>
      <c r="K40" s="8" t="s">
        <v>131</v>
      </c>
      <c r="L40" s="74">
        <f t="shared" si="1"/>
        <v>2003</v>
      </c>
      <c r="M40" s="69"/>
      <c r="N40" s="71">
        <f t="shared" si="2"/>
        <v>2033</v>
      </c>
      <c r="O40" s="71"/>
      <c r="P40" s="72"/>
      <c r="Q40" s="32"/>
      <c r="R40" s="73">
        <f t="shared" si="3"/>
        <v>18381.492000000002</v>
      </c>
      <c r="S40">
        <v>1</v>
      </c>
    </row>
    <row r="41" spans="1:38">
      <c r="A41">
        <v>31</v>
      </c>
      <c r="B41" s="8">
        <v>16</v>
      </c>
      <c r="C41" s="8">
        <v>21</v>
      </c>
      <c r="D41" s="8" t="s">
        <v>134</v>
      </c>
      <c r="E41" s="8" t="s">
        <v>135</v>
      </c>
      <c r="F41" s="8" t="s">
        <v>154</v>
      </c>
      <c r="G41" s="8">
        <v>1974</v>
      </c>
      <c r="H41" s="8" t="s">
        <v>112</v>
      </c>
      <c r="I41" s="11">
        <v>1549</v>
      </c>
      <c r="J41" s="8">
        <v>4</v>
      </c>
      <c r="K41" s="8" t="s">
        <v>131</v>
      </c>
      <c r="L41" s="74">
        <f t="shared" si="1"/>
        <v>2004</v>
      </c>
      <c r="M41" s="69"/>
      <c r="N41" s="71">
        <f t="shared" si="2"/>
        <v>2034</v>
      </c>
      <c r="O41" s="71"/>
      <c r="P41" s="72"/>
      <c r="Q41" s="32"/>
      <c r="R41" s="73">
        <f t="shared" si="3"/>
        <v>25093.800000000003</v>
      </c>
      <c r="S41">
        <v>1</v>
      </c>
    </row>
    <row r="42" spans="1:38">
      <c r="A42">
        <v>41</v>
      </c>
      <c r="B42" s="8">
        <v>26</v>
      </c>
      <c r="C42" s="8">
        <v>21</v>
      </c>
      <c r="D42" s="8" t="s">
        <v>140</v>
      </c>
      <c r="E42" s="8" t="s">
        <v>141</v>
      </c>
      <c r="F42" s="8" t="s">
        <v>154</v>
      </c>
      <c r="G42" s="8">
        <v>1974</v>
      </c>
      <c r="H42" s="8" t="s">
        <v>112</v>
      </c>
      <c r="I42" s="11">
        <v>716</v>
      </c>
      <c r="J42" s="8">
        <v>3</v>
      </c>
      <c r="K42" s="8" t="s">
        <v>131</v>
      </c>
      <c r="L42" s="74">
        <f t="shared" si="1"/>
        <v>2004</v>
      </c>
      <c r="M42" s="69"/>
      <c r="N42" s="71">
        <f t="shared" si="2"/>
        <v>2034</v>
      </c>
      <c r="O42" s="71"/>
      <c r="P42" s="72"/>
      <c r="Q42" s="32"/>
      <c r="R42" s="73">
        <f t="shared" si="3"/>
        <v>11599.2</v>
      </c>
      <c r="S42">
        <v>1</v>
      </c>
    </row>
    <row r="43" spans="1:38">
      <c r="A43">
        <v>69</v>
      </c>
      <c r="B43" s="8">
        <v>54</v>
      </c>
      <c r="C43" s="8">
        <v>21</v>
      </c>
      <c r="D43" s="8" t="s">
        <v>155</v>
      </c>
      <c r="E43" s="8" t="s">
        <v>156</v>
      </c>
      <c r="F43" s="8" t="s">
        <v>142</v>
      </c>
      <c r="G43" s="8">
        <v>1974</v>
      </c>
      <c r="H43" s="8" t="s">
        <v>112</v>
      </c>
      <c r="I43" s="11">
        <v>2511.9</v>
      </c>
      <c r="J43" s="8">
        <v>4</v>
      </c>
      <c r="K43" s="8" t="s">
        <v>131</v>
      </c>
      <c r="L43" s="74">
        <f t="shared" si="1"/>
        <v>2004</v>
      </c>
      <c r="M43" s="69"/>
      <c r="N43" s="71">
        <f t="shared" si="2"/>
        <v>2034</v>
      </c>
      <c r="O43" s="71"/>
      <c r="P43" s="72"/>
      <c r="Q43" s="32"/>
      <c r="R43" s="73">
        <f t="shared" si="3"/>
        <v>40692.780000000006</v>
      </c>
      <c r="S43">
        <v>1</v>
      </c>
    </row>
    <row r="44" spans="1:38">
      <c r="A44">
        <v>27</v>
      </c>
      <c r="B44" s="8">
        <v>12</v>
      </c>
      <c r="C44" s="8">
        <v>21</v>
      </c>
      <c r="D44" s="8" t="s">
        <v>145</v>
      </c>
      <c r="E44" s="8" t="s">
        <v>129</v>
      </c>
      <c r="F44" s="8" t="s">
        <v>163</v>
      </c>
      <c r="G44" s="8">
        <v>1975</v>
      </c>
      <c r="H44" s="8"/>
      <c r="I44" s="11">
        <v>11.62</v>
      </c>
      <c r="J44" s="8"/>
      <c r="K44" s="8" t="s">
        <v>151</v>
      </c>
      <c r="L44" s="74">
        <f t="shared" si="1"/>
        <v>2005</v>
      </c>
      <c r="M44" s="69"/>
      <c r="N44" s="71">
        <f t="shared" si="2"/>
        <v>2035</v>
      </c>
      <c r="O44" s="71"/>
      <c r="P44" s="72"/>
      <c r="Q44" s="32"/>
      <c r="R44" s="73">
        <f t="shared" si="3"/>
        <v>188.244</v>
      </c>
      <c r="S44">
        <v>1</v>
      </c>
    </row>
    <row r="45" spans="1:38">
      <c r="A45">
        <v>118</v>
      </c>
      <c r="B45" s="8">
        <v>103</v>
      </c>
      <c r="C45" s="8">
        <v>21</v>
      </c>
      <c r="D45" s="8" t="s">
        <v>164</v>
      </c>
      <c r="E45" s="8" t="s">
        <v>162</v>
      </c>
      <c r="F45" s="8" t="s">
        <v>142</v>
      </c>
      <c r="G45" s="8">
        <v>1975</v>
      </c>
      <c r="H45" s="8" t="s">
        <v>112</v>
      </c>
      <c r="I45" s="11">
        <v>3264.68</v>
      </c>
      <c r="J45" s="8">
        <v>4</v>
      </c>
      <c r="K45" s="8" t="s">
        <v>131</v>
      </c>
      <c r="L45" s="74">
        <f t="shared" si="1"/>
        <v>2005</v>
      </c>
      <c r="M45" s="69"/>
      <c r="N45" s="71">
        <f t="shared" si="2"/>
        <v>2035</v>
      </c>
      <c r="O45" s="71"/>
      <c r="P45" s="72"/>
      <c r="Q45" s="32"/>
      <c r="R45" s="73">
        <f t="shared" si="3"/>
        <v>52887.816000000006</v>
      </c>
      <c r="S45">
        <v>1</v>
      </c>
    </row>
    <row r="46" spans="1:38">
      <c r="A46">
        <v>124</v>
      </c>
      <c r="B46" s="8">
        <v>109</v>
      </c>
      <c r="C46" s="8">
        <v>21</v>
      </c>
      <c r="D46" s="8" t="s">
        <v>164</v>
      </c>
      <c r="E46" s="8" t="s">
        <v>162</v>
      </c>
      <c r="F46" s="8" t="s">
        <v>163</v>
      </c>
      <c r="G46" s="8">
        <v>1975</v>
      </c>
      <c r="H46" s="8"/>
      <c r="I46" s="11">
        <v>3.15</v>
      </c>
      <c r="J46" s="8"/>
      <c r="K46" s="8" t="s">
        <v>165</v>
      </c>
      <c r="L46" s="74">
        <f t="shared" si="1"/>
        <v>2005</v>
      </c>
      <c r="M46" s="69"/>
      <c r="N46" s="71">
        <f t="shared" si="2"/>
        <v>2035</v>
      </c>
      <c r="O46" s="71"/>
      <c r="P46" s="72"/>
      <c r="Q46" s="32"/>
      <c r="R46" s="73">
        <f t="shared" si="3"/>
        <v>51.03</v>
      </c>
      <c r="S46">
        <v>1</v>
      </c>
      <c r="T46" s="1">
        <f>SUM(I40:I46)</f>
        <v>9191.0099999999984</v>
      </c>
    </row>
    <row r="47" spans="1:38">
      <c r="A47">
        <v>36</v>
      </c>
      <c r="B47" s="8">
        <v>21</v>
      </c>
      <c r="C47" s="8">
        <v>21</v>
      </c>
      <c r="D47" s="8" t="s">
        <v>134</v>
      </c>
      <c r="E47" s="8" t="s">
        <v>135</v>
      </c>
      <c r="F47" s="8" t="s">
        <v>163</v>
      </c>
      <c r="G47" s="8">
        <v>1976</v>
      </c>
      <c r="H47" s="8"/>
      <c r="I47" s="11">
        <v>66</v>
      </c>
      <c r="J47" s="8"/>
      <c r="K47" s="8" t="s">
        <v>151</v>
      </c>
      <c r="L47" s="74">
        <f t="shared" si="1"/>
        <v>2006</v>
      </c>
      <c r="M47" s="69"/>
      <c r="N47" s="71">
        <f t="shared" si="2"/>
        <v>2036</v>
      </c>
      <c r="O47" s="71"/>
      <c r="P47" s="72"/>
      <c r="Q47" s="32"/>
      <c r="R47" s="73">
        <f t="shared" si="3"/>
        <v>1069.2</v>
      </c>
      <c r="S47">
        <v>1</v>
      </c>
    </row>
    <row r="48" spans="1:38">
      <c r="A48">
        <v>125</v>
      </c>
      <c r="B48" s="8">
        <v>110</v>
      </c>
      <c r="C48" s="8">
        <v>21</v>
      </c>
      <c r="D48" s="8" t="s">
        <v>166</v>
      </c>
      <c r="E48" s="8" t="s">
        <v>167</v>
      </c>
      <c r="F48" s="8" t="s">
        <v>146</v>
      </c>
      <c r="G48" s="8">
        <v>1976</v>
      </c>
      <c r="H48" s="8" t="s">
        <v>112</v>
      </c>
      <c r="I48" s="11">
        <f>3367.45-810.33</f>
        <v>2557.12</v>
      </c>
      <c r="J48" s="8">
        <v>4</v>
      </c>
      <c r="K48" s="8" t="s">
        <v>131</v>
      </c>
      <c r="L48" s="74">
        <f t="shared" si="1"/>
        <v>2006</v>
      </c>
      <c r="M48" s="69"/>
      <c r="N48" s="71">
        <f t="shared" si="2"/>
        <v>2036</v>
      </c>
      <c r="O48" s="71"/>
      <c r="P48" s="72"/>
      <c r="Q48" s="32"/>
      <c r="R48" s="73">
        <f t="shared" si="3"/>
        <v>41425.343999999997</v>
      </c>
      <c r="S48">
        <v>1</v>
      </c>
    </row>
    <row r="49" spans="1:38">
      <c r="A49">
        <v>126</v>
      </c>
      <c r="B49" s="8">
        <v>111</v>
      </c>
      <c r="C49" s="8">
        <v>21</v>
      </c>
      <c r="D49" s="8" t="s">
        <v>168</v>
      </c>
      <c r="E49" s="8" t="s">
        <v>167</v>
      </c>
      <c r="F49" s="8" t="s">
        <v>154</v>
      </c>
      <c r="G49" s="8">
        <v>1976</v>
      </c>
      <c r="H49" s="8" t="s">
        <v>112</v>
      </c>
      <c r="I49" s="11">
        <v>1815.9</v>
      </c>
      <c r="J49" s="8">
        <v>4</v>
      </c>
      <c r="K49" s="8" t="s">
        <v>131</v>
      </c>
      <c r="L49" s="74">
        <f t="shared" si="1"/>
        <v>2006</v>
      </c>
      <c r="M49" s="69"/>
      <c r="N49" s="71">
        <f t="shared" si="2"/>
        <v>2036</v>
      </c>
      <c r="O49" s="71"/>
      <c r="P49" s="72"/>
      <c r="Q49" s="32"/>
      <c r="R49" s="73">
        <f t="shared" si="3"/>
        <v>29417.58</v>
      </c>
      <c r="S49">
        <v>1</v>
      </c>
    </row>
    <row r="50" spans="1:38">
      <c r="A50">
        <v>129</v>
      </c>
      <c r="B50" s="8">
        <v>114</v>
      </c>
      <c r="C50" s="8">
        <v>21</v>
      </c>
      <c r="D50" s="8" t="s">
        <v>168</v>
      </c>
      <c r="E50" s="8" t="s">
        <v>167</v>
      </c>
      <c r="F50" s="8" t="s">
        <v>157</v>
      </c>
      <c r="G50" s="8">
        <v>1976</v>
      </c>
      <c r="H50" s="8"/>
      <c r="I50" s="11">
        <v>59.5</v>
      </c>
      <c r="J50" s="8">
        <v>1</v>
      </c>
      <c r="K50" s="8" t="s">
        <v>158</v>
      </c>
      <c r="L50" s="74">
        <f t="shared" si="1"/>
        <v>2006</v>
      </c>
      <c r="M50" s="69"/>
      <c r="N50" s="71">
        <f t="shared" si="2"/>
        <v>2036</v>
      </c>
      <c r="O50" s="71"/>
      <c r="P50" s="72"/>
      <c r="Q50" s="32"/>
      <c r="R50" s="73">
        <f t="shared" si="3"/>
        <v>963.90000000000009</v>
      </c>
      <c r="S50">
        <v>1</v>
      </c>
    </row>
    <row r="51" spans="1:38">
      <c r="A51">
        <v>132</v>
      </c>
      <c r="B51" s="8">
        <v>117</v>
      </c>
      <c r="C51" s="8">
        <v>21</v>
      </c>
      <c r="D51" s="8" t="s">
        <v>169</v>
      </c>
      <c r="E51" s="8" t="s">
        <v>156</v>
      </c>
      <c r="F51" s="8" t="s">
        <v>146</v>
      </c>
      <c r="G51" s="8">
        <v>1976</v>
      </c>
      <c r="H51" s="8" t="s">
        <v>112</v>
      </c>
      <c r="I51" s="11">
        <v>2838.22</v>
      </c>
      <c r="J51" s="8">
        <v>4</v>
      </c>
      <c r="K51" s="8" t="s">
        <v>131</v>
      </c>
      <c r="L51" s="74">
        <f t="shared" si="1"/>
        <v>2006</v>
      </c>
      <c r="M51" s="69"/>
      <c r="N51" s="71">
        <f t="shared" si="2"/>
        <v>2036</v>
      </c>
      <c r="O51" s="71"/>
      <c r="P51" s="72"/>
      <c r="Q51" s="32"/>
      <c r="R51" s="73">
        <f t="shared" si="3"/>
        <v>45979.164000000004</v>
      </c>
      <c r="S51">
        <v>1</v>
      </c>
    </row>
    <row r="52" spans="1:38">
      <c r="A52">
        <v>133</v>
      </c>
      <c r="B52" s="8">
        <v>118</v>
      </c>
      <c r="C52" s="8">
        <v>21</v>
      </c>
      <c r="D52" s="8" t="s">
        <v>169</v>
      </c>
      <c r="E52" s="8" t="s">
        <v>156</v>
      </c>
      <c r="F52" s="8" t="s">
        <v>136</v>
      </c>
      <c r="G52" s="8">
        <v>1976</v>
      </c>
      <c r="H52" s="8" t="s">
        <v>112</v>
      </c>
      <c r="I52" s="11">
        <v>909.56</v>
      </c>
      <c r="J52" s="8">
        <v>3</v>
      </c>
      <c r="K52" s="8" t="s">
        <v>131</v>
      </c>
      <c r="L52" s="74">
        <f t="shared" si="1"/>
        <v>2006</v>
      </c>
      <c r="M52" s="69"/>
      <c r="N52" s="71">
        <f t="shared" si="2"/>
        <v>2036</v>
      </c>
      <c r="O52" s="71"/>
      <c r="P52" s="72"/>
      <c r="Q52" s="32"/>
      <c r="R52" s="73">
        <f t="shared" si="3"/>
        <v>14734.871999999999</v>
      </c>
      <c r="S52">
        <v>1</v>
      </c>
    </row>
    <row r="53" spans="1:38">
      <c r="A53">
        <v>134</v>
      </c>
      <c r="B53" s="8">
        <v>119</v>
      </c>
      <c r="C53" s="8">
        <v>21</v>
      </c>
      <c r="D53" s="8" t="s">
        <v>169</v>
      </c>
      <c r="E53" s="8" t="s">
        <v>156</v>
      </c>
      <c r="F53" s="8" t="s">
        <v>142</v>
      </c>
      <c r="G53" s="8">
        <v>1976</v>
      </c>
      <c r="H53" s="8" t="s">
        <v>112</v>
      </c>
      <c r="I53" s="11">
        <v>1652.45</v>
      </c>
      <c r="J53" s="8">
        <v>4</v>
      </c>
      <c r="K53" s="8" t="s">
        <v>131</v>
      </c>
      <c r="L53" s="74">
        <f t="shared" si="1"/>
        <v>2006</v>
      </c>
      <c r="M53" s="69"/>
      <c r="N53" s="71">
        <f t="shared" si="2"/>
        <v>2036</v>
      </c>
      <c r="O53" s="71"/>
      <c r="P53" s="72"/>
      <c r="Q53" s="32"/>
      <c r="R53" s="73">
        <f t="shared" si="3"/>
        <v>26769.690000000002</v>
      </c>
      <c r="S53">
        <v>1</v>
      </c>
    </row>
    <row r="54" spans="1:38">
      <c r="A54">
        <v>140</v>
      </c>
      <c r="B54" s="8">
        <v>125</v>
      </c>
      <c r="C54" s="8">
        <v>21</v>
      </c>
      <c r="D54" s="8" t="s">
        <v>170</v>
      </c>
      <c r="E54" s="8" t="s">
        <v>171</v>
      </c>
      <c r="F54" s="8" t="s">
        <v>142</v>
      </c>
      <c r="G54" s="8">
        <v>1976</v>
      </c>
      <c r="H54" s="8" t="s">
        <v>112</v>
      </c>
      <c r="I54" s="11">
        <v>2862.55</v>
      </c>
      <c r="J54" s="8">
        <v>3</v>
      </c>
      <c r="K54" s="8" t="s">
        <v>131</v>
      </c>
      <c r="L54" s="74">
        <f t="shared" si="1"/>
        <v>2006</v>
      </c>
      <c r="M54" s="69"/>
      <c r="N54" s="71">
        <f t="shared" si="2"/>
        <v>2036</v>
      </c>
      <c r="O54" s="71"/>
      <c r="P54" s="72"/>
      <c r="Q54" s="32"/>
      <c r="R54" s="73">
        <f t="shared" si="3"/>
        <v>46373.310000000005</v>
      </c>
      <c r="S54">
        <v>1</v>
      </c>
    </row>
    <row r="55" spans="1:38">
      <c r="A55">
        <v>141</v>
      </c>
      <c r="B55" s="8">
        <v>126</v>
      </c>
      <c r="C55" s="8">
        <v>21</v>
      </c>
      <c r="D55" s="8" t="s">
        <v>170</v>
      </c>
      <c r="E55" s="8" t="s">
        <v>171</v>
      </c>
      <c r="F55" s="8" t="s">
        <v>146</v>
      </c>
      <c r="G55" s="8">
        <v>1976</v>
      </c>
      <c r="H55" s="8" t="s">
        <v>112</v>
      </c>
      <c r="I55" s="11">
        <v>1864.34</v>
      </c>
      <c r="J55" s="8">
        <v>4</v>
      </c>
      <c r="K55" s="8" t="s">
        <v>131</v>
      </c>
      <c r="L55" s="74">
        <f t="shared" si="1"/>
        <v>2006</v>
      </c>
      <c r="M55" s="69"/>
      <c r="N55" s="71">
        <f t="shared" si="2"/>
        <v>2036</v>
      </c>
      <c r="O55" s="71"/>
      <c r="P55" s="72"/>
      <c r="Q55" s="32"/>
      <c r="R55" s="73">
        <f t="shared" si="3"/>
        <v>30202.307999999997</v>
      </c>
      <c r="S55">
        <v>1</v>
      </c>
    </row>
    <row r="56" spans="1:38" s="30" customFormat="1">
      <c r="A56">
        <v>49</v>
      </c>
      <c r="B56" s="8">
        <v>34</v>
      </c>
      <c r="C56" s="8">
        <v>21</v>
      </c>
      <c r="D56" s="8" t="s">
        <v>172</v>
      </c>
      <c r="E56" s="8" t="s">
        <v>171</v>
      </c>
      <c r="F56" s="8" t="s">
        <v>142</v>
      </c>
      <c r="G56" s="8">
        <v>1977</v>
      </c>
      <c r="H56" s="8" t="s">
        <v>112</v>
      </c>
      <c r="I56" s="11">
        <v>2638.52</v>
      </c>
      <c r="J56" s="8">
        <v>4</v>
      </c>
      <c r="K56" s="8" t="s">
        <v>131</v>
      </c>
      <c r="L56" s="74">
        <f t="shared" si="1"/>
        <v>2007</v>
      </c>
      <c r="M56" s="69"/>
      <c r="N56" s="71">
        <f t="shared" si="2"/>
        <v>2037</v>
      </c>
      <c r="O56" s="71"/>
      <c r="P56" s="72"/>
      <c r="Q56" s="32"/>
      <c r="R56" s="73">
        <f t="shared" si="3"/>
        <v>42744.024000000005</v>
      </c>
      <c r="S56">
        <v>1</v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spans="1:38">
      <c r="A57">
        <v>60</v>
      </c>
      <c r="B57" s="8">
        <v>45</v>
      </c>
      <c r="C57" s="8">
        <v>21</v>
      </c>
      <c r="D57" s="8" t="s">
        <v>159</v>
      </c>
      <c r="E57" s="8" t="s">
        <v>160</v>
      </c>
      <c r="F57" s="8" t="s">
        <v>146</v>
      </c>
      <c r="G57" s="8">
        <v>1977</v>
      </c>
      <c r="H57" s="8" t="s">
        <v>112</v>
      </c>
      <c r="I57" s="11">
        <v>2532.16</v>
      </c>
      <c r="J57" s="8">
        <v>4</v>
      </c>
      <c r="K57" s="8" t="s">
        <v>131</v>
      </c>
      <c r="L57" s="74">
        <f t="shared" si="1"/>
        <v>2007</v>
      </c>
      <c r="M57" s="69"/>
      <c r="N57" s="71">
        <f t="shared" si="2"/>
        <v>2037</v>
      </c>
      <c r="O57" s="71"/>
      <c r="P57" s="72"/>
      <c r="Q57" s="32"/>
      <c r="R57" s="73">
        <f t="shared" si="3"/>
        <v>41020.991999999998</v>
      </c>
      <c r="S57">
        <v>1</v>
      </c>
    </row>
    <row r="58" spans="1:38">
      <c r="A58">
        <v>94</v>
      </c>
      <c r="B58" s="8">
        <v>79</v>
      </c>
      <c r="C58" s="8">
        <v>21</v>
      </c>
      <c r="D58" s="8" t="s">
        <v>161</v>
      </c>
      <c r="E58" s="8" t="s">
        <v>162</v>
      </c>
      <c r="F58" s="8" t="s">
        <v>142</v>
      </c>
      <c r="G58" s="8">
        <v>1977</v>
      </c>
      <c r="H58" s="8" t="s">
        <v>112</v>
      </c>
      <c r="I58" s="11">
        <v>3960.01</v>
      </c>
      <c r="J58" s="8">
        <v>4</v>
      </c>
      <c r="K58" s="8" t="s">
        <v>131</v>
      </c>
      <c r="L58" s="74">
        <f t="shared" si="1"/>
        <v>2007</v>
      </c>
      <c r="M58" s="69"/>
      <c r="N58" s="71">
        <f t="shared" si="2"/>
        <v>2037</v>
      </c>
      <c r="O58" s="71"/>
      <c r="P58" s="72"/>
      <c r="Q58" s="32"/>
      <c r="R58" s="73">
        <f t="shared" si="3"/>
        <v>64152.162000000011</v>
      </c>
      <c r="S58">
        <v>1</v>
      </c>
    </row>
    <row r="59" spans="1:38" s="30" customFormat="1">
      <c r="A59">
        <v>121</v>
      </c>
      <c r="B59" s="8">
        <v>106</v>
      </c>
      <c r="C59" s="8">
        <v>21</v>
      </c>
      <c r="D59" s="8" t="s">
        <v>164</v>
      </c>
      <c r="E59" s="8" t="s">
        <v>162</v>
      </c>
      <c r="F59" s="8" t="s">
        <v>157</v>
      </c>
      <c r="G59" s="8">
        <v>1977</v>
      </c>
      <c r="H59" s="8"/>
      <c r="I59" s="11">
        <v>61.2</v>
      </c>
      <c r="J59" s="8">
        <v>1</v>
      </c>
      <c r="K59" s="8" t="s">
        <v>158</v>
      </c>
      <c r="L59" s="74">
        <f t="shared" si="1"/>
        <v>2007</v>
      </c>
      <c r="M59" s="69"/>
      <c r="N59" s="71">
        <f t="shared" si="2"/>
        <v>2037</v>
      </c>
      <c r="O59" s="71"/>
      <c r="P59" s="72"/>
      <c r="Q59" s="32"/>
      <c r="R59" s="73">
        <f t="shared" ref="R59:R90" si="4">I59*N$7*M$11</f>
        <v>991.44</v>
      </c>
      <c r="S59">
        <v>1</v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 s="2"/>
    </row>
    <row r="60" spans="1:38">
      <c r="A60">
        <v>137</v>
      </c>
      <c r="B60" s="8">
        <v>122</v>
      </c>
      <c r="C60" s="8">
        <v>21</v>
      </c>
      <c r="D60" s="8" t="s">
        <v>169</v>
      </c>
      <c r="E60" s="8" t="s">
        <v>156</v>
      </c>
      <c r="F60" s="8" t="s">
        <v>157</v>
      </c>
      <c r="G60" s="8">
        <v>1977</v>
      </c>
      <c r="H60" s="8"/>
      <c r="I60" s="11">
        <v>58</v>
      </c>
      <c r="J60" s="8">
        <v>1</v>
      </c>
      <c r="K60" s="8" t="s">
        <v>158</v>
      </c>
      <c r="L60" s="74">
        <f t="shared" si="1"/>
        <v>2007</v>
      </c>
      <c r="M60" s="69"/>
      <c r="N60" s="71">
        <f t="shared" si="2"/>
        <v>2037</v>
      </c>
      <c r="O60" s="71"/>
      <c r="P60" s="72"/>
      <c r="Q60" s="32"/>
      <c r="R60" s="73">
        <f t="shared" si="4"/>
        <v>939.60000000000014</v>
      </c>
      <c r="S60">
        <v>1</v>
      </c>
    </row>
    <row r="61" spans="1:38">
      <c r="A61">
        <v>144</v>
      </c>
      <c r="B61" s="8">
        <v>129</v>
      </c>
      <c r="C61" s="8">
        <v>21</v>
      </c>
      <c r="D61" s="8" t="s">
        <v>170</v>
      </c>
      <c r="E61" s="8" t="s">
        <v>171</v>
      </c>
      <c r="F61" s="8" t="s">
        <v>157</v>
      </c>
      <c r="G61" s="8">
        <v>1977</v>
      </c>
      <c r="H61" s="8"/>
      <c r="I61" s="11">
        <v>58.32</v>
      </c>
      <c r="J61" s="8">
        <v>1</v>
      </c>
      <c r="K61" s="8" t="s">
        <v>158</v>
      </c>
      <c r="L61" s="74">
        <f t="shared" si="1"/>
        <v>2007</v>
      </c>
      <c r="M61" s="69"/>
      <c r="N61" s="71">
        <f t="shared" si="2"/>
        <v>2037</v>
      </c>
      <c r="O61" s="71"/>
      <c r="P61" s="72"/>
      <c r="Q61" s="32"/>
      <c r="R61" s="73">
        <f t="shared" si="4"/>
        <v>944.78399999999999</v>
      </c>
      <c r="S61">
        <v>1</v>
      </c>
    </row>
    <row r="62" spans="1:38">
      <c r="A62">
        <v>147</v>
      </c>
      <c r="B62" s="8">
        <v>132</v>
      </c>
      <c r="C62" s="8">
        <v>21</v>
      </c>
      <c r="D62" s="8" t="s">
        <v>170</v>
      </c>
      <c r="E62" s="8" t="s">
        <v>171</v>
      </c>
      <c r="F62" s="8" t="s">
        <v>163</v>
      </c>
      <c r="G62" s="8">
        <v>1977</v>
      </c>
      <c r="H62" s="8"/>
      <c r="I62" s="11">
        <v>64.8</v>
      </c>
      <c r="J62" s="8"/>
      <c r="K62" s="8" t="s">
        <v>151</v>
      </c>
      <c r="L62" s="74">
        <f t="shared" si="1"/>
        <v>2007</v>
      </c>
      <c r="M62" s="69"/>
      <c r="N62" s="71">
        <f t="shared" si="2"/>
        <v>2037</v>
      </c>
      <c r="O62" s="71"/>
      <c r="P62" s="72"/>
      <c r="Q62" s="32"/>
      <c r="R62" s="73">
        <f t="shared" si="4"/>
        <v>1049.76</v>
      </c>
      <c r="S62">
        <v>1</v>
      </c>
      <c r="T62" s="1">
        <f>SUM(I55:I62)</f>
        <v>11237.349999999999</v>
      </c>
    </row>
    <row r="63" spans="1:38">
      <c r="A63">
        <v>42</v>
      </c>
      <c r="B63" s="8">
        <v>27</v>
      </c>
      <c r="C63" s="8">
        <v>21</v>
      </c>
      <c r="D63" s="8" t="s">
        <v>140</v>
      </c>
      <c r="E63" s="8" t="s">
        <v>141</v>
      </c>
      <c r="F63" s="8" t="s">
        <v>146</v>
      </c>
      <c r="G63" s="8">
        <v>1978</v>
      </c>
      <c r="H63" s="8" t="s">
        <v>112</v>
      </c>
      <c r="I63" s="11">
        <v>3731.99</v>
      </c>
      <c r="J63" s="8">
        <v>4</v>
      </c>
      <c r="K63" s="8" t="s">
        <v>131</v>
      </c>
      <c r="L63" s="74">
        <f t="shared" si="1"/>
        <v>2008</v>
      </c>
      <c r="M63" s="69"/>
      <c r="N63" s="71">
        <f t="shared" si="2"/>
        <v>2038</v>
      </c>
      <c r="O63" s="71"/>
      <c r="P63" s="72"/>
      <c r="Q63" s="32"/>
      <c r="R63" s="73">
        <f t="shared" si="4"/>
        <v>60458.237999999998</v>
      </c>
      <c r="S63">
        <v>1</v>
      </c>
    </row>
    <row r="64" spans="1:38">
      <c r="A64">
        <v>79</v>
      </c>
      <c r="B64" s="8">
        <v>64</v>
      </c>
      <c r="C64" s="8">
        <v>21</v>
      </c>
      <c r="D64" s="8" t="s">
        <v>143</v>
      </c>
      <c r="E64" s="8" t="s">
        <v>144</v>
      </c>
      <c r="F64" s="8" t="s">
        <v>136</v>
      </c>
      <c r="G64" s="8">
        <v>1978</v>
      </c>
      <c r="H64" s="8" t="s">
        <v>112</v>
      </c>
      <c r="I64" s="11">
        <v>1689.72</v>
      </c>
      <c r="J64" s="8">
        <v>4</v>
      </c>
      <c r="K64" s="8" t="s">
        <v>131</v>
      </c>
      <c r="L64" s="74">
        <f t="shared" si="1"/>
        <v>2008</v>
      </c>
      <c r="M64" s="69"/>
      <c r="N64" s="71">
        <f t="shared" si="2"/>
        <v>2038</v>
      </c>
      <c r="O64" s="71"/>
      <c r="P64" s="72"/>
      <c r="Q64" s="32"/>
      <c r="R64" s="73">
        <f t="shared" si="4"/>
        <v>27373.464000000004</v>
      </c>
      <c r="S64">
        <v>1</v>
      </c>
    </row>
    <row r="65" spans="1:38">
      <c r="A65">
        <v>80</v>
      </c>
      <c r="B65" s="8">
        <v>65</v>
      </c>
      <c r="C65" s="8">
        <v>21</v>
      </c>
      <c r="D65" s="8" t="s">
        <v>143</v>
      </c>
      <c r="E65" s="8" t="s">
        <v>144</v>
      </c>
      <c r="F65" s="8" t="s">
        <v>146</v>
      </c>
      <c r="G65" s="8">
        <v>1978</v>
      </c>
      <c r="H65" s="8" t="s">
        <v>112</v>
      </c>
      <c r="I65" s="11">
        <v>1928.02</v>
      </c>
      <c r="J65" s="8">
        <v>4</v>
      </c>
      <c r="K65" s="8" t="s">
        <v>131</v>
      </c>
      <c r="L65" s="74">
        <f t="shared" si="1"/>
        <v>2008</v>
      </c>
      <c r="M65" s="69"/>
      <c r="N65" s="71">
        <f t="shared" si="2"/>
        <v>2038</v>
      </c>
      <c r="O65" s="71"/>
      <c r="P65" s="72"/>
      <c r="Q65" s="32"/>
      <c r="R65" s="73">
        <f t="shared" si="4"/>
        <v>31233.924000000003</v>
      </c>
      <c r="S65">
        <v>1</v>
      </c>
    </row>
    <row r="66" spans="1:38">
      <c r="A66">
        <v>119</v>
      </c>
      <c r="B66" s="8">
        <v>104</v>
      </c>
      <c r="C66" s="8">
        <v>21</v>
      </c>
      <c r="D66" s="8" t="s">
        <v>164</v>
      </c>
      <c r="E66" s="8" t="s">
        <v>162</v>
      </c>
      <c r="F66" s="8" t="s">
        <v>173</v>
      </c>
      <c r="G66" s="8">
        <v>1978</v>
      </c>
      <c r="H66" s="8" t="s">
        <v>112</v>
      </c>
      <c r="I66" s="11">
        <v>3549.42</v>
      </c>
      <c r="J66" s="8">
        <v>4</v>
      </c>
      <c r="K66" s="8" t="s">
        <v>131</v>
      </c>
      <c r="L66" s="74">
        <f t="shared" si="1"/>
        <v>2008</v>
      </c>
      <c r="M66" s="69"/>
      <c r="N66" s="71">
        <f t="shared" si="2"/>
        <v>2038</v>
      </c>
      <c r="O66" s="71"/>
      <c r="P66" s="72"/>
      <c r="Q66" s="32"/>
      <c r="R66" s="73">
        <f t="shared" si="4"/>
        <v>57500.604000000007</v>
      </c>
      <c r="S66">
        <v>1</v>
      </c>
    </row>
    <row r="67" spans="1:38">
      <c r="A67">
        <v>177</v>
      </c>
      <c r="B67" s="8">
        <v>162</v>
      </c>
      <c r="C67" s="8">
        <v>21</v>
      </c>
      <c r="D67" s="8" t="s">
        <v>149</v>
      </c>
      <c r="E67" s="8" t="s">
        <v>135</v>
      </c>
      <c r="F67" s="8" t="s">
        <v>174</v>
      </c>
      <c r="G67" s="8">
        <v>1978</v>
      </c>
      <c r="H67" s="8" t="s">
        <v>112</v>
      </c>
      <c r="I67" s="11">
        <v>4428.49</v>
      </c>
      <c r="J67" s="8">
        <v>4</v>
      </c>
      <c r="K67" s="8" t="s">
        <v>131</v>
      </c>
      <c r="L67" s="74">
        <f t="shared" si="1"/>
        <v>2008</v>
      </c>
      <c r="M67" s="69"/>
      <c r="N67" s="71">
        <f t="shared" si="2"/>
        <v>2038</v>
      </c>
      <c r="O67" s="71"/>
      <c r="P67" s="72"/>
      <c r="Q67" s="32"/>
      <c r="R67" s="73">
        <f t="shared" si="4"/>
        <v>71741.538</v>
      </c>
      <c r="S67">
        <v>1</v>
      </c>
    </row>
    <row r="68" spans="1:38">
      <c r="A68">
        <v>32</v>
      </c>
      <c r="B68" s="8">
        <v>17</v>
      </c>
      <c r="C68" s="8">
        <v>21</v>
      </c>
      <c r="D68" s="8" t="s">
        <v>134</v>
      </c>
      <c r="E68" s="8" t="s">
        <v>135</v>
      </c>
      <c r="F68" s="8" t="s">
        <v>139</v>
      </c>
      <c r="G68" s="8">
        <v>1979</v>
      </c>
      <c r="H68" s="8" t="s">
        <v>112</v>
      </c>
      <c r="I68" s="11">
        <v>1782.12</v>
      </c>
      <c r="J68" s="8">
        <v>3</v>
      </c>
      <c r="K68" s="8" t="s">
        <v>131</v>
      </c>
      <c r="L68" s="74">
        <f t="shared" si="1"/>
        <v>2009</v>
      </c>
      <c r="M68" s="69"/>
      <c r="N68" s="71">
        <f t="shared" si="2"/>
        <v>2039</v>
      </c>
      <c r="O68" s="71"/>
      <c r="P68" s="72"/>
      <c r="Q68" s="32"/>
      <c r="R68" s="73">
        <f t="shared" si="4"/>
        <v>28870.344000000001</v>
      </c>
      <c r="S68">
        <v>1</v>
      </c>
    </row>
    <row r="69" spans="1:38">
      <c r="A69">
        <v>106</v>
      </c>
      <c r="B69" s="8">
        <v>91</v>
      </c>
      <c r="C69" s="8">
        <v>21</v>
      </c>
      <c r="D69" s="8" t="s">
        <v>152</v>
      </c>
      <c r="E69" s="8" t="s">
        <v>153</v>
      </c>
      <c r="F69" s="8" t="s">
        <v>139</v>
      </c>
      <c r="G69" s="8">
        <v>1979</v>
      </c>
      <c r="H69" s="8" t="s">
        <v>112</v>
      </c>
      <c r="I69" s="11">
        <v>2370.2800000000002</v>
      </c>
      <c r="J69" s="8">
        <v>4</v>
      </c>
      <c r="K69" s="8" t="s">
        <v>131</v>
      </c>
      <c r="L69" s="74">
        <f t="shared" si="1"/>
        <v>2009</v>
      </c>
      <c r="M69" s="69"/>
      <c r="N69" s="71">
        <f t="shared" si="2"/>
        <v>2039</v>
      </c>
      <c r="O69" s="71"/>
      <c r="P69" s="72"/>
      <c r="Q69" s="32"/>
      <c r="R69" s="73">
        <f t="shared" si="4"/>
        <v>38398.536000000007</v>
      </c>
      <c r="S69">
        <v>1</v>
      </c>
    </row>
    <row r="70" spans="1:38">
      <c r="A70">
        <v>108</v>
      </c>
      <c r="B70" s="8">
        <v>93</v>
      </c>
      <c r="C70" s="8">
        <v>21</v>
      </c>
      <c r="D70" s="8" t="s">
        <v>152</v>
      </c>
      <c r="E70" s="8" t="s">
        <v>153</v>
      </c>
      <c r="F70" s="8" t="s">
        <v>150</v>
      </c>
      <c r="G70" s="8">
        <v>1979</v>
      </c>
      <c r="H70" s="8" t="s">
        <v>112</v>
      </c>
      <c r="I70" s="11">
        <v>925.05</v>
      </c>
      <c r="J70" s="8">
        <v>2</v>
      </c>
      <c r="K70" s="8" t="s">
        <v>131</v>
      </c>
      <c r="L70" s="74">
        <f t="shared" si="1"/>
        <v>2009</v>
      </c>
      <c r="M70" s="69"/>
      <c r="N70" s="71">
        <f t="shared" si="2"/>
        <v>2039</v>
      </c>
      <c r="O70" s="71"/>
      <c r="P70" s="72"/>
      <c r="Q70" s="32"/>
      <c r="R70" s="73">
        <f t="shared" si="4"/>
        <v>14985.810000000001</v>
      </c>
      <c r="S70">
        <v>1</v>
      </c>
    </row>
    <row r="71" spans="1:38">
      <c r="A71">
        <v>113</v>
      </c>
      <c r="B71" s="8">
        <v>98</v>
      </c>
      <c r="C71" s="8">
        <v>21</v>
      </c>
      <c r="D71" s="8" t="s">
        <v>137</v>
      </c>
      <c r="E71" s="8" t="s">
        <v>138</v>
      </c>
      <c r="F71" s="8" t="s">
        <v>142</v>
      </c>
      <c r="G71" s="8">
        <v>1979</v>
      </c>
      <c r="H71" s="8" t="s">
        <v>112</v>
      </c>
      <c r="I71" s="11">
        <v>1986.07</v>
      </c>
      <c r="J71" s="8">
        <v>4</v>
      </c>
      <c r="K71" s="8" t="s">
        <v>131</v>
      </c>
      <c r="L71" s="74">
        <f t="shared" si="1"/>
        <v>2009</v>
      </c>
      <c r="M71" s="69"/>
      <c r="N71" s="71">
        <f t="shared" si="2"/>
        <v>2039</v>
      </c>
      <c r="O71" s="71"/>
      <c r="P71" s="72"/>
      <c r="Q71" s="32"/>
      <c r="R71" s="73">
        <f t="shared" si="4"/>
        <v>32174.334000000003</v>
      </c>
      <c r="S71">
        <v>1</v>
      </c>
    </row>
    <row r="72" spans="1:38">
      <c r="A72">
        <v>61</v>
      </c>
      <c r="B72" s="8">
        <v>46</v>
      </c>
      <c r="C72" s="8">
        <v>21</v>
      </c>
      <c r="D72" s="8" t="s">
        <v>159</v>
      </c>
      <c r="E72" s="8" t="s">
        <v>160</v>
      </c>
      <c r="F72" s="8" t="s">
        <v>154</v>
      </c>
      <c r="G72" s="8">
        <v>1980</v>
      </c>
      <c r="H72" s="8" t="s">
        <v>112</v>
      </c>
      <c r="I72" s="11">
        <v>960.23</v>
      </c>
      <c r="J72" s="8">
        <v>4</v>
      </c>
      <c r="K72" s="8" t="s">
        <v>131</v>
      </c>
      <c r="L72" s="74">
        <f t="shared" si="1"/>
        <v>2010</v>
      </c>
      <c r="M72" s="69"/>
      <c r="N72" s="71">
        <f t="shared" si="2"/>
        <v>2040</v>
      </c>
      <c r="O72" s="71"/>
      <c r="P72" s="72"/>
      <c r="Q72" s="32"/>
      <c r="R72" s="73">
        <f t="shared" si="4"/>
        <v>15555.726000000001</v>
      </c>
      <c r="S72">
        <v>1</v>
      </c>
    </row>
    <row r="73" spans="1:38">
      <c r="A73">
        <v>87</v>
      </c>
      <c r="B73" s="8">
        <v>72</v>
      </c>
      <c r="C73" s="8">
        <v>21</v>
      </c>
      <c r="D73" s="8" t="s">
        <v>175</v>
      </c>
      <c r="E73" s="8" t="s">
        <v>176</v>
      </c>
      <c r="F73" s="8" t="s">
        <v>174</v>
      </c>
      <c r="G73" s="8">
        <v>1980</v>
      </c>
      <c r="H73" s="8" t="s">
        <v>112</v>
      </c>
      <c r="I73" s="11">
        <v>3631.44</v>
      </c>
      <c r="J73" s="8">
        <v>4</v>
      </c>
      <c r="K73" s="8" t="s">
        <v>131</v>
      </c>
      <c r="L73" s="74">
        <f t="shared" si="1"/>
        <v>2010</v>
      </c>
      <c r="M73" s="69"/>
      <c r="N73" s="71">
        <f t="shared" si="2"/>
        <v>2040</v>
      </c>
      <c r="O73" s="71"/>
      <c r="P73" s="72"/>
      <c r="Q73" s="32"/>
      <c r="R73" s="73">
        <f t="shared" si="4"/>
        <v>58829.328000000009</v>
      </c>
      <c r="S73">
        <v>1</v>
      </c>
    </row>
    <row r="74" spans="1:38">
      <c r="A74">
        <v>148</v>
      </c>
      <c r="B74" s="8">
        <v>133</v>
      </c>
      <c r="C74" s="8">
        <v>21</v>
      </c>
      <c r="D74" s="8" t="s">
        <v>177</v>
      </c>
      <c r="E74" s="8" t="s">
        <v>162</v>
      </c>
      <c r="F74" s="8" t="s">
        <v>136</v>
      </c>
      <c r="G74" s="8">
        <v>1980</v>
      </c>
      <c r="H74" s="8" t="s">
        <v>112</v>
      </c>
      <c r="I74" s="11">
        <v>3352.68</v>
      </c>
      <c r="J74" s="8">
        <v>4</v>
      </c>
      <c r="K74" s="8" t="s">
        <v>131</v>
      </c>
      <c r="L74" s="74">
        <f t="shared" si="1"/>
        <v>2010</v>
      </c>
      <c r="M74" s="69"/>
      <c r="N74" s="71">
        <f t="shared" si="2"/>
        <v>2040</v>
      </c>
      <c r="O74" s="71"/>
      <c r="P74" s="72"/>
      <c r="Q74" s="32"/>
      <c r="R74" s="73">
        <f t="shared" si="4"/>
        <v>54313.416000000005</v>
      </c>
      <c r="S74">
        <v>1</v>
      </c>
    </row>
    <row r="75" spans="1:38">
      <c r="A75">
        <v>149</v>
      </c>
      <c r="B75" s="8">
        <v>134</v>
      </c>
      <c r="C75" s="8">
        <v>21</v>
      </c>
      <c r="D75" s="8" t="s">
        <v>177</v>
      </c>
      <c r="E75" s="8" t="s">
        <v>162</v>
      </c>
      <c r="F75" s="8" t="s">
        <v>139</v>
      </c>
      <c r="G75" s="8">
        <v>1980</v>
      </c>
      <c r="H75" s="8" t="s">
        <v>112</v>
      </c>
      <c r="I75" s="11">
        <v>2601.17</v>
      </c>
      <c r="J75" s="8">
        <v>3</v>
      </c>
      <c r="K75" s="8" t="s">
        <v>131</v>
      </c>
      <c r="L75" s="74">
        <f t="shared" si="1"/>
        <v>2010</v>
      </c>
      <c r="M75" s="69"/>
      <c r="N75" s="71">
        <f t="shared" si="2"/>
        <v>2040</v>
      </c>
      <c r="O75" s="71"/>
      <c r="P75" s="72"/>
      <c r="Q75" s="32"/>
      <c r="R75" s="73">
        <f t="shared" si="4"/>
        <v>42138.954000000005</v>
      </c>
      <c r="S75">
        <v>1</v>
      </c>
    </row>
    <row r="76" spans="1:38">
      <c r="A76">
        <v>152</v>
      </c>
      <c r="B76" s="8">
        <v>137</v>
      </c>
      <c r="C76" s="8">
        <v>21</v>
      </c>
      <c r="D76" s="8" t="s">
        <v>177</v>
      </c>
      <c r="E76" s="8" t="s">
        <v>162</v>
      </c>
      <c r="F76" s="8" t="s">
        <v>178</v>
      </c>
      <c r="G76" s="8">
        <v>1980</v>
      </c>
      <c r="H76" s="8"/>
      <c r="I76" s="11">
        <v>511.84</v>
      </c>
      <c r="J76" s="8">
        <v>2</v>
      </c>
      <c r="K76" s="8" t="s">
        <v>131</v>
      </c>
      <c r="L76" s="74">
        <f t="shared" si="1"/>
        <v>2010</v>
      </c>
      <c r="M76" s="69"/>
      <c r="N76" s="71">
        <f t="shared" si="2"/>
        <v>2040</v>
      </c>
      <c r="O76" s="71"/>
      <c r="P76" s="72"/>
      <c r="Q76" s="32"/>
      <c r="R76" s="73">
        <f t="shared" si="4"/>
        <v>8291.8080000000009</v>
      </c>
      <c r="S76">
        <v>1</v>
      </c>
    </row>
    <row r="77" spans="1:38">
      <c r="A77">
        <v>154</v>
      </c>
      <c r="B77" s="8">
        <v>139</v>
      </c>
      <c r="C77" s="8">
        <v>21</v>
      </c>
      <c r="D77" s="8" t="s">
        <v>179</v>
      </c>
      <c r="E77" s="8" t="s">
        <v>171</v>
      </c>
      <c r="F77" s="8" t="s">
        <v>142</v>
      </c>
      <c r="G77" s="8">
        <v>1980</v>
      </c>
      <c r="H77" s="8" t="s">
        <v>112</v>
      </c>
      <c r="I77" s="11">
        <v>1742.32</v>
      </c>
      <c r="J77" s="8">
        <v>4</v>
      </c>
      <c r="K77" s="8" t="s">
        <v>131</v>
      </c>
      <c r="L77" s="74">
        <f t="shared" si="1"/>
        <v>2010</v>
      </c>
      <c r="M77" s="69"/>
      <c r="N77" s="71">
        <f t="shared" si="2"/>
        <v>2040</v>
      </c>
      <c r="O77" s="71"/>
      <c r="P77" s="72"/>
      <c r="Q77" s="32"/>
      <c r="R77" s="73">
        <f t="shared" si="4"/>
        <v>28225.584000000003</v>
      </c>
      <c r="S77">
        <v>1</v>
      </c>
    </row>
    <row r="78" spans="1:38">
      <c r="A78">
        <v>155</v>
      </c>
      <c r="B78" s="8">
        <v>140</v>
      </c>
      <c r="C78" s="8">
        <v>21</v>
      </c>
      <c r="D78" s="8" t="s">
        <v>179</v>
      </c>
      <c r="E78" s="8" t="s">
        <v>171</v>
      </c>
      <c r="F78" s="8" t="s">
        <v>146</v>
      </c>
      <c r="G78" s="8">
        <v>1980</v>
      </c>
      <c r="H78" s="8" t="s">
        <v>112</v>
      </c>
      <c r="I78" s="11">
        <v>2989.92</v>
      </c>
      <c r="J78" s="8"/>
      <c r="K78" s="8" t="s">
        <v>131</v>
      </c>
      <c r="L78" s="74">
        <f t="shared" si="1"/>
        <v>2010</v>
      </c>
      <c r="M78" s="69"/>
      <c r="N78" s="71">
        <f t="shared" si="2"/>
        <v>2040</v>
      </c>
      <c r="O78" s="71"/>
      <c r="P78" s="72"/>
      <c r="Q78" s="32"/>
      <c r="R78" s="73">
        <f t="shared" si="4"/>
        <v>48436.704000000005</v>
      </c>
      <c r="S78">
        <v>1</v>
      </c>
    </row>
    <row r="79" spans="1:38">
      <c r="A79">
        <v>156</v>
      </c>
      <c r="B79" s="8">
        <v>141</v>
      </c>
      <c r="C79" s="8">
        <v>21</v>
      </c>
      <c r="D79" s="8" t="s">
        <v>179</v>
      </c>
      <c r="E79" s="8" t="s">
        <v>171</v>
      </c>
      <c r="F79" s="8" t="s">
        <v>157</v>
      </c>
      <c r="G79" s="8">
        <v>1980</v>
      </c>
      <c r="H79" s="8"/>
      <c r="I79" s="11">
        <v>58.79</v>
      </c>
      <c r="J79" s="8"/>
      <c r="K79" s="8" t="s">
        <v>158</v>
      </c>
      <c r="L79" s="74">
        <f t="shared" si="1"/>
        <v>2010</v>
      </c>
      <c r="M79" s="69"/>
      <c r="N79" s="71">
        <f t="shared" si="2"/>
        <v>2040</v>
      </c>
      <c r="O79" s="71"/>
      <c r="P79" s="72"/>
      <c r="Q79" s="32"/>
      <c r="R79" s="73">
        <f t="shared" si="4"/>
        <v>952.39800000000002</v>
      </c>
      <c r="S79">
        <v>1</v>
      </c>
      <c r="AL79" s="2"/>
    </row>
    <row r="80" spans="1:38">
      <c r="A80">
        <v>180</v>
      </c>
      <c r="B80" s="8">
        <v>165</v>
      </c>
      <c r="C80" s="8">
        <v>21</v>
      </c>
      <c r="D80" s="8" t="s">
        <v>149</v>
      </c>
      <c r="E80" s="8" t="s">
        <v>135</v>
      </c>
      <c r="F80" s="8" t="s">
        <v>157</v>
      </c>
      <c r="G80" s="8">
        <v>1980</v>
      </c>
      <c r="H80" s="8"/>
      <c r="I80" s="11">
        <v>60.45</v>
      </c>
      <c r="J80" s="8">
        <v>1</v>
      </c>
      <c r="K80" s="8" t="s">
        <v>158</v>
      </c>
      <c r="L80" s="74">
        <f t="shared" si="1"/>
        <v>2010</v>
      </c>
      <c r="M80" s="69"/>
      <c r="N80" s="71">
        <f t="shared" si="2"/>
        <v>2040</v>
      </c>
      <c r="O80" s="71"/>
      <c r="P80" s="72"/>
      <c r="Q80" s="32"/>
      <c r="R80" s="73">
        <f t="shared" si="4"/>
        <v>979.29000000000019</v>
      </c>
      <c r="S80">
        <v>1</v>
      </c>
      <c r="AL80" s="2"/>
    </row>
    <row r="81" spans="1:38">
      <c r="A81">
        <v>52</v>
      </c>
      <c r="B81" s="8">
        <v>37</v>
      </c>
      <c r="C81" s="8">
        <v>21</v>
      </c>
      <c r="D81" s="8" t="s">
        <v>172</v>
      </c>
      <c r="E81" s="8" t="s">
        <v>171</v>
      </c>
      <c r="F81" s="8" t="s">
        <v>150</v>
      </c>
      <c r="G81" s="8">
        <v>1981</v>
      </c>
      <c r="H81" s="8" t="s">
        <v>112</v>
      </c>
      <c r="I81" s="11">
        <v>989.73</v>
      </c>
      <c r="J81" s="8">
        <v>2</v>
      </c>
      <c r="K81" s="8" t="s">
        <v>151</v>
      </c>
      <c r="L81" s="74">
        <f t="shared" si="1"/>
        <v>2011</v>
      </c>
      <c r="M81" s="69"/>
      <c r="N81" s="71">
        <f t="shared" si="2"/>
        <v>2041</v>
      </c>
      <c r="O81" s="71"/>
      <c r="P81" s="72"/>
      <c r="Q81" s="32"/>
      <c r="R81" s="73">
        <f t="shared" si="4"/>
        <v>16033.626</v>
      </c>
      <c r="S81">
        <v>1</v>
      </c>
    </row>
    <row r="82" spans="1:38">
      <c r="A82">
        <v>62</v>
      </c>
      <c r="B82" s="8">
        <v>47</v>
      </c>
      <c r="C82" s="8">
        <v>21</v>
      </c>
      <c r="D82" s="8" t="s">
        <v>159</v>
      </c>
      <c r="E82" s="8" t="s">
        <v>160</v>
      </c>
      <c r="F82" s="8" t="s">
        <v>150</v>
      </c>
      <c r="G82" s="8">
        <v>1981</v>
      </c>
      <c r="H82" s="8" t="s">
        <v>112</v>
      </c>
      <c r="I82" s="11">
        <v>932.59</v>
      </c>
      <c r="J82" s="8">
        <v>2</v>
      </c>
      <c r="K82" s="8" t="s">
        <v>151</v>
      </c>
      <c r="L82" s="74">
        <f t="shared" si="1"/>
        <v>2011</v>
      </c>
      <c r="M82" s="69"/>
      <c r="N82" s="71">
        <f t="shared" si="2"/>
        <v>2041</v>
      </c>
      <c r="O82" s="71"/>
      <c r="P82" s="72"/>
      <c r="Q82" s="32"/>
      <c r="R82" s="73">
        <f t="shared" si="4"/>
        <v>15107.958000000002</v>
      </c>
      <c r="S82">
        <v>1</v>
      </c>
    </row>
    <row r="83" spans="1:38">
      <c r="A83">
        <v>70</v>
      </c>
      <c r="B83" s="8">
        <v>55</v>
      </c>
      <c r="C83" s="8">
        <v>21</v>
      </c>
      <c r="D83" s="8" t="s">
        <v>155</v>
      </c>
      <c r="E83" s="8" t="s">
        <v>156</v>
      </c>
      <c r="F83" s="8" t="s">
        <v>139</v>
      </c>
      <c r="G83" s="8">
        <v>1981</v>
      </c>
      <c r="H83" s="8" t="s">
        <v>112</v>
      </c>
      <c r="I83" s="11">
        <v>3211.22</v>
      </c>
      <c r="J83" s="8">
        <v>4</v>
      </c>
      <c r="K83" s="8" t="s">
        <v>131</v>
      </c>
      <c r="L83" s="74">
        <f t="shared" si="1"/>
        <v>2011</v>
      </c>
      <c r="M83" s="69"/>
      <c r="N83" s="71">
        <f t="shared" si="2"/>
        <v>2041</v>
      </c>
      <c r="O83" s="71"/>
      <c r="P83" s="72"/>
      <c r="Q83" s="32"/>
      <c r="R83" s="73">
        <f t="shared" si="4"/>
        <v>52021.763999999996</v>
      </c>
      <c r="S83">
        <v>1</v>
      </c>
      <c r="AL83" s="2"/>
    </row>
    <row r="84" spans="1:38">
      <c r="A84">
        <v>81</v>
      </c>
      <c r="B84" s="8">
        <v>66</v>
      </c>
      <c r="C84" s="8">
        <v>21</v>
      </c>
      <c r="D84" s="8" t="s">
        <v>143</v>
      </c>
      <c r="E84" s="8" t="s">
        <v>144</v>
      </c>
      <c r="F84" s="8" t="s">
        <v>150</v>
      </c>
      <c r="G84" s="8">
        <v>1981</v>
      </c>
      <c r="H84" s="8" t="s">
        <v>112</v>
      </c>
      <c r="I84" s="11">
        <v>993.33</v>
      </c>
      <c r="J84" s="8">
        <v>1</v>
      </c>
      <c r="K84" s="8" t="s">
        <v>131</v>
      </c>
      <c r="L84" s="74">
        <f t="shared" si="1"/>
        <v>2011</v>
      </c>
      <c r="M84" s="69"/>
      <c r="N84" s="71">
        <f t="shared" si="2"/>
        <v>2041</v>
      </c>
      <c r="O84" s="71"/>
      <c r="P84" s="72"/>
      <c r="Q84" s="32"/>
      <c r="R84" s="73">
        <f t="shared" si="4"/>
        <v>16091.946000000004</v>
      </c>
      <c r="S84">
        <v>1</v>
      </c>
    </row>
    <row r="85" spans="1:38">
      <c r="A85">
        <v>88</v>
      </c>
      <c r="B85" s="8">
        <v>73</v>
      </c>
      <c r="C85" s="8">
        <v>21</v>
      </c>
      <c r="D85" s="8" t="s">
        <v>175</v>
      </c>
      <c r="E85" s="8" t="s">
        <v>176</v>
      </c>
      <c r="F85" s="8" t="s">
        <v>150</v>
      </c>
      <c r="G85" s="8">
        <v>1981</v>
      </c>
      <c r="H85" s="8" t="s">
        <v>112</v>
      </c>
      <c r="I85" s="11">
        <v>949.83</v>
      </c>
      <c r="J85" s="8">
        <v>2</v>
      </c>
      <c r="K85" s="8" t="s">
        <v>151</v>
      </c>
      <c r="L85" s="74">
        <f t="shared" si="1"/>
        <v>2011</v>
      </c>
      <c r="M85" s="69"/>
      <c r="N85" s="71">
        <f t="shared" si="2"/>
        <v>2041</v>
      </c>
      <c r="O85" s="71"/>
      <c r="P85" s="72"/>
      <c r="Q85" s="32"/>
      <c r="R85" s="73">
        <f t="shared" si="4"/>
        <v>15387.246000000001</v>
      </c>
      <c r="S85">
        <v>1</v>
      </c>
    </row>
    <row r="86" spans="1:38">
      <c r="A86">
        <v>97</v>
      </c>
      <c r="B86" s="8">
        <v>82</v>
      </c>
      <c r="C86" s="8">
        <v>21</v>
      </c>
      <c r="D86" s="8" t="s">
        <v>161</v>
      </c>
      <c r="E86" s="8" t="s">
        <v>162</v>
      </c>
      <c r="F86" s="8" t="s">
        <v>150</v>
      </c>
      <c r="G86" s="8">
        <v>1981</v>
      </c>
      <c r="H86" s="8" t="s">
        <v>112</v>
      </c>
      <c r="I86" s="11">
        <v>881.41</v>
      </c>
      <c r="J86" s="8">
        <v>2</v>
      </c>
      <c r="K86" s="8" t="s">
        <v>131</v>
      </c>
      <c r="L86" s="74">
        <f t="shared" si="1"/>
        <v>2011</v>
      </c>
      <c r="M86" s="69"/>
      <c r="N86" s="71">
        <f t="shared" si="2"/>
        <v>2041</v>
      </c>
      <c r="O86" s="71"/>
      <c r="P86" s="72"/>
      <c r="Q86" s="32"/>
      <c r="R86" s="73">
        <f t="shared" si="4"/>
        <v>14278.842000000001</v>
      </c>
      <c r="S86">
        <v>1</v>
      </c>
    </row>
    <row r="87" spans="1:38">
      <c r="A87">
        <v>114</v>
      </c>
      <c r="B87" s="8">
        <v>99</v>
      </c>
      <c r="C87" s="8">
        <v>21</v>
      </c>
      <c r="D87" s="8" t="s">
        <v>137</v>
      </c>
      <c r="E87" s="8" t="s">
        <v>138</v>
      </c>
      <c r="F87" s="8" t="s">
        <v>150</v>
      </c>
      <c r="G87" s="8">
        <v>1981</v>
      </c>
      <c r="H87" s="8" t="s">
        <v>112</v>
      </c>
      <c r="I87" s="11">
        <v>906.39</v>
      </c>
      <c r="J87" s="8">
        <v>2</v>
      </c>
      <c r="K87" s="8" t="s">
        <v>131</v>
      </c>
      <c r="L87" s="74">
        <f t="shared" si="1"/>
        <v>2011</v>
      </c>
      <c r="M87" s="69"/>
      <c r="N87" s="71">
        <f t="shared" si="2"/>
        <v>2041</v>
      </c>
      <c r="O87" s="71"/>
      <c r="P87" s="72"/>
      <c r="Q87" s="32"/>
      <c r="R87" s="73">
        <f t="shared" si="4"/>
        <v>14683.518</v>
      </c>
      <c r="S87">
        <v>1</v>
      </c>
    </row>
    <row r="88" spans="1:38">
      <c r="A88">
        <v>120</v>
      </c>
      <c r="B88" s="8">
        <v>105</v>
      </c>
      <c r="C88" s="8">
        <v>21</v>
      </c>
      <c r="D88" s="8" t="s">
        <v>164</v>
      </c>
      <c r="E88" s="8" t="s">
        <v>162</v>
      </c>
      <c r="F88" s="8" t="s">
        <v>150</v>
      </c>
      <c r="G88" s="8">
        <v>1981</v>
      </c>
      <c r="H88" s="8" t="s">
        <v>112</v>
      </c>
      <c r="I88" s="11">
        <v>933.69</v>
      </c>
      <c r="J88" s="8">
        <v>2</v>
      </c>
      <c r="K88" s="8" t="s">
        <v>151</v>
      </c>
      <c r="L88" s="74">
        <f t="shared" si="1"/>
        <v>2011</v>
      </c>
      <c r="M88" s="69"/>
      <c r="N88" s="71">
        <f t="shared" si="2"/>
        <v>2041</v>
      </c>
      <c r="O88" s="71"/>
      <c r="P88" s="72"/>
      <c r="Q88" s="32"/>
      <c r="R88" s="73">
        <f t="shared" si="4"/>
        <v>15125.778000000002</v>
      </c>
      <c r="S88">
        <v>1</v>
      </c>
    </row>
    <row r="89" spans="1:38">
      <c r="A89">
        <v>127</v>
      </c>
      <c r="B89" s="8">
        <v>112</v>
      </c>
      <c r="C89" s="8">
        <v>21</v>
      </c>
      <c r="D89" s="8" t="s">
        <v>168</v>
      </c>
      <c r="E89" s="8" t="s">
        <v>167</v>
      </c>
      <c r="F89" s="8" t="s">
        <v>139</v>
      </c>
      <c r="G89" s="8">
        <v>1981</v>
      </c>
      <c r="H89" s="8" t="s">
        <v>112</v>
      </c>
      <c r="I89" s="11">
        <v>969.4</v>
      </c>
      <c r="J89" s="8">
        <v>4</v>
      </c>
      <c r="K89" s="8" t="s">
        <v>131</v>
      </c>
      <c r="L89" s="74">
        <f t="shared" ref="L89:L152" si="5">G89+30</f>
        <v>2011</v>
      </c>
      <c r="M89" s="69"/>
      <c r="N89" s="71">
        <f t="shared" ref="N89:N152" si="6">G89+60</f>
        <v>2041</v>
      </c>
      <c r="O89" s="71"/>
      <c r="P89" s="72"/>
      <c r="Q89" s="32"/>
      <c r="R89" s="73">
        <f t="shared" si="4"/>
        <v>15704.28</v>
      </c>
      <c r="S89">
        <v>1</v>
      </c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8">
      <c r="A90">
        <v>128</v>
      </c>
      <c r="B90" s="8">
        <v>113</v>
      </c>
      <c r="C90" s="8">
        <v>21</v>
      </c>
      <c r="D90" s="8" t="s">
        <v>168</v>
      </c>
      <c r="E90" s="8" t="s">
        <v>167</v>
      </c>
      <c r="F90" s="8" t="s">
        <v>180</v>
      </c>
      <c r="G90" s="8">
        <v>1981</v>
      </c>
      <c r="H90" s="8" t="s">
        <v>112</v>
      </c>
      <c r="I90" s="11">
        <v>1905.23</v>
      </c>
      <c r="J90" s="8">
        <v>2</v>
      </c>
      <c r="K90" s="8" t="s">
        <v>131</v>
      </c>
      <c r="L90" s="74">
        <f t="shared" si="5"/>
        <v>2011</v>
      </c>
      <c r="M90" s="69"/>
      <c r="N90" s="71">
        <f t="shared" si="6"/>
        <v>2041</v>
      </c>
      <c r="O90" s="71"/>
      <c r="P90" s="72"/>
      <c r="Q90" s="32"/>
      <c r="R90" s="73">
        <f t="shared" si="4"/>
        <v>30864.726000000002</v>
      </c>
      <c r="S90">
        <v>1</v>
      </c>
    </row>
    <row r="91" spans="1:38">
      <c r="A91">
        <v>20</v>
      </c>
      <c r="B91" s="8">
        <v>5</v>
      </c>
      <c r="C91" s="8">
        <v>21</v>
      </c>
      <c r="D91" s="8" t="s">
        <v>145</v>
      </c>
      <c r="E91" s="8" t="s">
        <v>129</v>
      </c>
      <c r="F91" s="8" t="s">
        <v>142</v>
      </c>
      <c r="G91" s="8">
        <v>1982</v>
      </c>
      <c r="H91" s="8" t="s">
        <v>112</v>
      </c>
      <c r="I91" s="11">
        <v>2352.96</v>
      </c>
      <c r="J91" s="8">
        <v>4</v>
      </c>
      <c r="K91" s="8" t="s">
        <v>131</v>
      </c>
      <c r="L91" s="74">
        <f t="shared" si="5"/>
        <v>2012</v>
      </c>
      <c r="M91" s="69"/>
      <c r="N91" s="71">
        <f t="shared" si="6"/>
        <v>2042</v>
      </c>
      <c r="O91" s="71"/>
      <c r="P91" s="72"/>
      <c r="Q91" s="32"/>
      <c r="R91" s="73">
        <f t="shared" ref="R91:R122" si="7">I91*N$7*M$11</f>
        <v>38117.952000000005</v>
      </c>
      <c r="S91">
        <v>1</v>
      </c>
    </row>
    <row r="92" spans="1:38">
      <c r="A92">
        <v>43</v>
      </c>
      <c r="B92" s="8">
        <v>28</v>
      </c>
      <c r="C92" s="8">
        <v>21</v>
      </c>
      <c r="D92" s="8" t="s">
        <v>140</v>
      </c>
      <c r="E92" s="8" t="s">
        <v>141</v>
      </c>
      <c r="F92" s="8" t="s">
        <v>157</v>
      </c>
      <c r="G92" s="8">
        <v>1982</v>
      </c>
      <c r="H92" s="8"/>
      <c r="I92" s="11">
        <v>64.8</v>
      </c>
      <c r="J92" s="8">
        <v>1</v>
      </c>
      <c r="K92" s="8" t="s">
        <v>165</v>
      </c>
      <c r="L92" s="74">
        <f t="shared" si="5"/>
        <v>2012</v>
      </c>
      <c r="M92" s="69"/>
      <c r="N92" s="71">
        <f t="shared" si="6"/>
        <v>2042</v>
      </c>
      <c r="O92" s="71"/>
      <c r="P92" s="72"/>
      <c r="Q92" s="32"/>
      <c r="R92" s="73">
        <f t="shared" si="7"/>
        <v>1049.76</v>
      </c>
      <c r="S92">
        <v>1</v>
      </c>
    </row>
    <row r="93" spans="1:38">
      <c r="A93">
        <v>45</v>
      </c>
      <c r="B93" s="8">
        <v>30</v>
      </c>
      <c r="C93" s="8">
        <v>21</v>
      </c>
      <c r="D93" s="8" t="s">
        <v>140</v>
      </c>
      <c r="E93" s="8" t="s">
        <v>141</v>
      </c>
      <c r="F93" s="8" t="s">
        <v>150</v>
      </c>
      <c r="G93" s="8">
        <v>1982</v>
      </c>
      <c r="H93" s="8" t="s">
        <v>112</v>
      </c>
      <c r="I93" s="11">
        <v>1212.71</v>
      </c>
      <c r="J93" s="8">
        <v>2</v>
      </c>
      <c r="K93" s="8" t="s">
        <v>151</v>
      </c>
      <c r="L93" s="74">
        <f t="shared" si="5"/>
        <v>2012</v>
      </c>
      <c r="M93" s="69"/>
      <c r="N93" s="71">
        <f t="shared" si="6"/>
        <v>2042</v>
      </c>
      <c r="O93" s="71"/>
      <c r="P93" s="72"/>
      <c r="Q93" s="32"/>
      <c r="R93" s="73">
        <f t="shared" si="7"/>
        <v>19645.902000000002</v>
      </c>
      <c r="S93">
        <v>1</v>
      </c>
    </row>
    <row r="94" spans="1:38">
      <c r="A94">
        <v>135</v>
      </c>
      <c r="B94" s="8">
        <v>120</v>
      </c>
      <c r="C94" s="8">
        <v>21</v>
      </c>
      <c r="D94" s="8" t="s">
        <v>169</v>
      </c>
      <c r="E94" s="8" t="s">
        <v>156</v>
      </c>
      <c r="F94" s="8" t="s">
        <v>150</v>
      </c>
      <c r="G94" s="8">
        <v>1982</v>
      </c>
      <c r="H94" s="8" t="s">
        <v>112</v>
      </c>
      <c r="I94" s="11">
        <v>987.95</v>
      </c>
      <c r="J94" s="8">
        <v>2</v>
      </c>
      <c r="K94" s="8" t="s">
        <v>151</v>
      </c>
      <c r="L94" s="74">
        <f t="shared" si="5"/>
        <v>2012</v>
      </c>
      <c r="M94" s="69"/>
      <c r="N94" s="71">
        <f t="shared" si="6"/>
        <v>2042</v>
      </c>
      <c r="O94" s="71"/>
      <c r="P94" s="72"/>
      <c r="Q94" s="32"/>
      <c r="R94" s="73">
        <f t="shared" si="7"/>
        <v>16004.79</v>
      </c>
      <c r="S94">
        <v>1</v>
      </c>
    </row>
    <row r="95" spans="1:38">
      <c r="A95">
        <v>142</v>
      </c>
      <c r="B95" s="8">
        <v>127</v>
      </c>
      <c r="C95" s="8">
        <v>21</v>
      </c>
      <c r="D95" s="8" t="s">
        <v>170</v>
      </c>
      <c r="E95" s="8" t="s">
        <v>171</v>
      </c>
      <c r="F95" s="8" t="s">
        <v>150</v>
      </c>
      <c r="G95" s="8">
        <v>1982</v>
      </c>
      <c r="H95" s="8" t="s">
        <v>112</v>
      </c>
      <c r="I95" s="11">
        <v>1072</v>
      </c>
      <c r="J95" s="8">
        <v>2</v>
      </c>
      <c r="K95" s="8" t="s">
        <v>151</v>
      </c>
      <c r="L95" s="74">
        <f t="shared" si="5"/>
        <v>2012</v>
      </c>
      <c r="M95" s="69"/>
      <c r="N95" s="71">
        <f t="shared" si="6"/>
        <v>2042</v>
      </c>
      <c r="O95" s="71"/>
      <c r="P95" s="72"/>
      <c r="Q95" s="32"/>
      <c r="R95" s="73">
        <f t="shared" si="7"/>
        <v>17366.400000000001</v>
      </c>
      <c r="S95">
        <v>1</v>
      </c>
    </row>
    <row r="96" spans="1:38">
      <c r="A96">
        <v>157</v>
      </c>
      <c r="B96" s="8">
        <v>142</v>
      </c>
      <c r="C96" s="8">
        <v>21</v>
      </c>
      <c r="D96" s="8" t="s">
        <v>179</v>
      </c>
      <c r="E96" s="8" t="s">
        <v>171</v>
      </c>
      <c r="F96" s="8" t="s">
        <v>150</v>
      </c>
      <c r="G96" s="8">
        <v>1982</v>
      </c>
      <c r="H96" s="8" t="s">
        <v>112</v>
      </c>
      <c r="I96" s="11">
        <v>946.63</v>
      </c>
      <c r="J96" s="8">
        <v>4</v>
      </c>
      <c r="K96" s="8" t="s">
        <v>151</v>
      </c>
      <c r="L96" s="74">
        <f t="shared" si="5"/>
        <v>2012</v>
      </c>
      <c r="M96" s="69"/>
      <c r="N96" s="71">
        <f t="shared" si="6"/>
        <v>2042</v>
      </c>
      <c r="O96" s="71"/>
      <c r="P96" s="72"/>
      <c r="Q96" s="32"/>
      <c r="R96" s="73">
        <f t="shared" si="7"/>
        <v>15335.406000000003</v>
      </c>
      <c r="S96">
        <v>1</v>
      </c>
    </row>
    <row r="97" spans="1:19">
      <c r="A97">
        <v>26</v>
      </c>
      <c r="B97" s="8">
        <v>11</v>
      </c>
      <c r="C97" s="8">
        <v>21</v>
      </c>
      <c r="D97" s="8" t="s">
        <v>145</v>
      </c>
      <c r="E97" s="8" t="s">
        <v>129</v>
      </c>
      <c r="F97" s="8" t="s">
        <v>181</v>
      </c>
      <c r="G97" s="8">
        <v>1983</v>
      </c>
      <c r="H97" s="8"/>
      <c r="I97" s="11">
        <v>8.1</v>
      </c>
      <c r="J97" s="8"/>
      <c r="K97" s="8" t="s">
        <v>131</v>
      </c>
      <c r="L97" s="74">
        <f t="shared" si="5"/>
        <v>2013</v>
      </c>
      <c r="M97" s="69"/>
      <c r="N97" s="71">
        <f t="shared" si="6"/>
        <v>2043</v>
      </c>
      <c r="O97" s="71"/>
      <c r="P97" s="72"/>
      <c r="Q97" s="32"/>
      <c r="R97" s="73">
        <f t="shared" si="7"/>
        <v>131.22</v>
      </c>
      <c r="S97">
        <v>1</v>
      </c>
    </row>
    <row r="98" spans="1:19">
      <c r="A98">
        <v>33</v>
      </c>
      <c r="B98" s="8">
        <v>18</v>
      </c>
      <c r="C98" s="8">
        <v>21</v>
      </c>
      <c r="D98" s="8" t="s">
        <v>134</v>
      </c>
      <c r="E98" s="8" t="s">
        <v>135</v>
      </c>
      <c r="F98" s="8" t="s">
        <v>150</v>
      </c>
      <c r="G98" s="8">
        <v>1983</v>
      </c>
      <c r="H98" s="8" t="s">
        <v>112</v>
      </c>
      <c r="I98" s="11">
        <v>1042.77</v>
      </c>
      <c r="J98" s="8">
        <v>2</v>
      </c>
      <c r="K98" s="8" t="s">
        <v>151</v>
      </c>
      <c r="L98" s="74">
        <f t="shared" si="5"/>
        <v>2013</v>
      </c>
      <c r="M98" s="69"/>
      <c r="N98" s="71">
        <f t="shared" si="6"/>
        <v>2043</v>
      </c>
      <c r="O98" s="71"/>
      <c r="P98" s="72"/>
      <c r="Q98" s="32"/>
      <c r="R98" s="73">
        <f t="shared" si="7"/>
        <v>16892.874000000003</v>
      </c>
      <c r="S98">
        <v>1</v>
      </c>
    </row>
    <row r="99" spans="1:19">
      <c r="A99">
        <v>37</v>
      </c>
      <c r="B99" s="8">
        <v>22</v>
      </c>
      <c r="C99" s="8">
        <v>21</v>
      </c>
      <c r="D99" s="8" t="s">
        <v>134</v>
      </c>
      <c r="E99" s="8" t="s">
        <v>135</v>
      </c>
      <c r="F99" s="8" t="s">
        <v>182</v>
      </c>
      <c r="G99" s="8">
        <v>1983</v>
      </c>
      <c r="H99" s="8"/>
      <c r="I99" s="11">
        <v>17.600000000000001</v>
      </c>
      <c r="J99" s="8"/>
      <c r="K99" s="8" t="s">
        <v>165</v>
      </c>
      <c r="L99" s="74">
        <f t="shared" si="5"/>
        <v>2013</v>
      </c>
      <c r="M99" s="69"/>
      <c r="N99" s="71">
        <f t="shared" si="6"/>
        <v>2043</v>
      </c>
      <c r="O99" s="71"/>
      <c r="P99" s="72"/>
      <c r="Q99" s="32"/>
      <c r="R99" s="73">
        <f t="shared" si="7"/>
        <v>285.12000000000006</v>
      </c>
      <c r="S99">
        <v>1</v>
      </c>
    </row>
    <row r="100" spans="1:19">
      <c r="A100">
        <v>89</v>
      </c>
      <c r="B100" s="8">
        <v>74</v>
      </c>
      <c r="C100" s="8">
        <v>21</v>
      </c>
      <c r="D100" s="8" t="s">
        <v>175</v>
      </c>
      <c r="E100" s="8" t="s">
        <v>176</v>
      </c>
      <c r="F100" s="8" t="s">
        <v>183</v>
      </c>
      <c r="G100" s="8">
        <v>1983</v>
      </c>
      <c r="H100" s="8"/>
      <c r="I100" s="11">
        <v>24.75</v>
      </c>
      <c r="J100" s="8"/>
      <c r="K100" s="8" t="s">
        <v>165</v>
      </c>
      <c r="L100" s="74">
        <f t="shared" si="5"/>
        <v>2013</v>
      </c>
      <c r="M100" s="69"/>
      <c r="N100" s="71">
        <f t="shared" si="6"/>
        <v>2043</v>
      </c>
      <c r="O100" s="71"/>
      <c r="P100" s="72"/>
      <c r="Q100" s="32"/>
      <c r="R100" s="73">
        <f t="shared" si="7"/>
        <v>400.95000000000005</v>
      </c>
      <c r="S100">
        <v>1</v>
      </c>
    </row>
    <row r="101" spans="1:19">
      <c r="A101">
        <v>150</v>
      </c>
      <c r="B101" s="8">
        <v>135</v>
      </c>
      <c r="C101" s="8">
        <v>21</v>
      </c>
      <c r="D101" s="8" t="s">
        <v>177</v>
      </c>
      <c r="E101" s="8" t="s">
        <v>162</v>
      </c>
      <c r="F101" s="8" t="s">
        <v>146</v>
      </c>
      <c r="G101" s="8">
        <v>1983</v>
      </c>
      <c r="H101" s="8" t="s">
        <v>112</v>
      </c>
      <c r="I101" s="11">
        <v>1265.8</v>
      </c>
      <c r="J101" s="8">
        <v>4</v>
      </c>
      <c r="K101" s="8" t="s">
        <v>131</v>
      </c>
      <c r="L101" s="74">
        <f t="shared" si="5"/>
        <v>2013</v>
      </c>
      <c r="M101" s="69"/>
      <c r="N101" s="71">
        <f t="shared" si="6"/>
        <v>2043</v>
      </c>
      <c r="O101" s="71"/>
      <c r="P101" s="72"/>
      <c r="Q101" s="32"/>
      <c r="R101" s="73">
        <f t="shared" si="7"/>
        <v>20505.960000000003</v>
      </c>
      <c r="S101">
        <v>1</v>
      </c>
    </row>
    <row r="102" spans="1:19">
      <c r="A102">
        <v>165</v>
      </c>
      <c r="B102" s="8">
        <v>150</v>
      </c>
      <c r="C102" s="8">
        <v>21</v>
      </c>
      <c r="D102" s="8" t="s">
        <v>184</v>
      </c>
      <c r="E102" s="8" t="s">
        <v>144</v>
      </c>
      <c r="F102" s="8" t="s">
        <v>142</v>
      </c>
      <c r="G102" s="8">
        <v>1983</v>
      </c>
      <c r="H102" s="8" t="s">
        <v>112</v>
      </c>
      <c r="I102" s="11">
        <v>3141.94</v>
      </c>
      <c r="J102" s="8">
        <v>4</v>
      </c>
      <c r="K102" s="8" t="s">
        <v>131</v>
      </c>
      <c r="L102" s="74">
        <f t="shared" si="5"/>
        <v>2013</v>
      </c>
      <c r="M102" s="69"/>
      <c r="N102" s="71">
        <f t="shared" si="6"/>
        <v>2043</v>
      </c>
      <c r="O102" s="71"/>
      <c r="P102" s="72"/>
      <c r="Q102" s="32"/>
      <c r="R102" s="73">
        <f t="shared" si="7"/>
        <v>50899.428000000007</v>
      </c>
      <c r="S102">
        <v>1</v>
      </c>
    </row>
    <row r="103" spans="1:19">
      <c r="A103">
        <v>166</v>
      </c>
      <c r="B103" s="8">
        <v>151</v>
      </c>
      <c r="C103" s="8">
        <v>21</v>
      </c>
      <c r="D103" s="8" t="s">
        <v>184</v>
      </c>
      <c r="E103" s="8" t="s">
        <v>144</v>
      </c>
      <c r="F103" s="8" t="s">
        <v>146</v>
      </c>
      <c r="G103" s="8">
        <v>1983</v>
      </c>
      <c r="H103" s="8" t="s">
        <v>112</v>
      </c>
      <c r="I103" s="11">
        <v>1327.26</v>
      </c>
      <c r="J103" s="8">
        <v>3</v>
      </c>
      <c r="K103" s="8" t="s">
        <v>131</v>
      </c>
      <c r="L103" s="74">
        <f t="shared" si="5"/>
        <v>2013</v>
      </c>
      <c r="M103" s="69"/>
      <c r="N103" s="71">
        <f t="shared" si="6"/>
        <v>2043</v>
      </c>
      <c r="O103" s="71"/>
      <c r="P103" s="72"/>
      <c r="Q103" s="32"/>
      <c r="R103" s="73">
        <f t="shared" si="7"/>
        <v>21501.612000000001</v>
      </c>
      <c r="S103">
        <v>1</v>
      </c>
    </row>
    <row r="104" spans="1:19">
      <c r="A104">
        <v>167</v>
      </c>
      <c r="B104" s="8">
        <v>152</v>
      </c>
      <c r="C104" s="8">
        <v>21</v>
      </c>
      <c r="D104" s="8" t="s">
        <v>184</v>
      </c>
      <c r="E104" s="8" t="s">
        <v>144</v>
      </c>
      <c r="F104" s="8" t="s">
        <v>180</v>
      </c>
      <c r="G104" s="8">
        <v>1983</v>
      </c>
      <c r="H104" s="8" t="s">
        <v>112</v>
      </c>
      <c r="I104" s="11">
        <v>1880.38</v>
      </c>
      <c r="J104" s="8">
        <v>2</v>
      </c>
      <c r="K104" s="8" t="s">
        <v>131</v>
      </c>
      <c r="L104" s="74">
        <f t="shared" si="5"/>
        <v>2013</v>
      </c>
      <c r="M104" s="69"/>
      <c r="N104" s="71">
        <f t="shared" si="6"/>
        <v>2043</v>
      </c>
      <c r="O104" s="71"/>
      <c r="P104" s="72"/>
      <c r="Q104" s="32"/>
      <c r="R104" s="73">
        <f t="shared" si="7"/>
        <v>30462.156000000003</v>
      </c>
      <c r="S104">
        <v>1</v>
      </c>
    </row>
    <row r="105" spans="1:19">
      <c r="A105">
        <v>95</v>
      </c>
      <c r="B105" s="8">
        <v>80</v>
      </c>
      <c r="C105" s="8">
        <v>21</v>
      </c>
      <c r="D105" s="8" t="s">
        <v>161</v>
      </c>
      <c r="E105" s="8" t="s">
        <v>162</v>
      </c>
      <c r="F105" s="8" t="s">
        <v>139</v>
      </c>
      <c r="G105" s="8">
        <v>1984</v>
      </c>
      <c r="H105" s="8" t="s">
        <v>112</v>
      </c>
      <c r="I105" s="11">
        <v>1843.89</v>
      </c>
      <c r="J105" s="8">
        <v>4</v>
      </c>
      <c r="K105" s="8" t="s">
        <v>131</v>
      </c>
      <c r="L105" s="74">
        <f t="shared" si="5"/>
        <v>2014</v>
      </c>
      <c r="M105" s="69"/>
      <c r="N105" s="71">
        <f t="shared" si="6"/>
        <v>2044</v>
      </c>
      <c r="O105" s="71"/>
      <c r="P105" s="72"/>
      <c r="Q105" s="32"/>
      <c r="R105" s="73">
        <f t="shared" si="7"/>
        <v>29871.018000000004</v>
      </c>
      <c r="S105">
        <v>1</v>
      </c>
    </row>
    <row r="106" spans="1:19">
      <c r="A106">
        <v>169</v>
      </c>
      <c r="B106" s="8">
        <v>154</v>
      </c>
      <c r="C106" s="8">
        <v>21</v>
      </c>
      <c r="D106" s="8" t="s">
        <v>184</v>
      </c>
      <c r="E106" s="8" t="s">
        <v>144</v>
      </c>
      <c r="F106" s="8" t="s">
        <v>157</v>
      </c>
      <c r="G106" s="8">
        <v>1984</v>
      </c>
      <c r="H106" s="8"/>
      <c r="I106" s="11">
        <v>66.19</v>
      </c>
      <c r="J106" s="8">
        <v>1</v>
      </c>
      <c r="K106" s="8" t="s">
        <v>165</v>
      </c>
      <c r="L106" s="74">
        <f t="shared" si="5"/>
        <v>2014</v>
      </c>
      <c r="M106" s="69"/>
      <c r="N106" s="71">
        <f t="shared" si="6"/>
        <v>2044</v>
      </c>
      <c r="O106" s="71"/>
      <c r="P106" s="72"/>
      <c r="Q106" s="32"/>
      <c r="R106" s="73">
        <f t="shared" si="7"/>
        <v>1072.278</v>
      </c>
      <c r="S106">
        <v>1</v>
      </c>
    </row>
    <row r="107" spans="1:19">
      <c r="A107">
        <v>171</v>
      </c>
      <c r="B107" s="8">
        <v>156</v>
      </c>
      <c r="C107" s="8">
        <v>21</v>
      </c>
      <c r="D107" s="8" t="s">
        <v>185</v>
      </c>
      <c r="E107" s="8" t="s">
        <v>186</v>
      </c>
      <c r="F107" s="8" t="s">
        <v>142</v>
      </c>
      <c r="G107" s="8">
        <v>1984</v>
      </c>
      <c r="H107" s="8" t="s">
        <v>112</v>
      </c>
      <c r="I107" s="11">
        <v>1540.97</v>
      </c>
      <c r="J107" s="8">
        <v>4</v>
      </c>
      <c r="K107" s="8" t="s">
        <v>131</v>
      </c>
      <c r="L107" s="74">
        <f t="shared" si="5"/>
        <v>2014</v>
      </c>
      <c r="M107" s="69"/>
      <c r="N107" s="71">
        <f t="shared" si="6"/>
        <v>2044</v>
      </c>
      <c r="O107" s="71"/>
      <c r="P107" s="72"/>
      <c r="Q107" s="32"/>
      <c r="R107" s="73">
        <f t="shared" si="7"/>
        <v>24963.714000000004</v>
      </c>
      <c r="S107">
        <v>1</v>
      </c>
    </row>
    <row r="108" spans="1:19">
      <c r="A108">
        <v>172</v>
      </c>
      <c r="B108" s="8">
        <v>157</v>
      </c>
      <c r="C108" s="8">
        <v>21</v>
      </c>
      <c r="D108" s="8" t="s">
        <v>185</v>
      </c>
      <c r="E108" s="8" t="s">
        <v>186</v>
      </c>
      <c r="F108" s="8" t="s">
        <v>154</v>
      </c>
      <c r="G108" s="8">
        <v>1984</v>
      </c>
      <c r="H108" s="8" t="s">
        <v>112</v>
      </c>
      <c r="I108" s="11">
        <v>2099.14</v>
      </c>
      <c r="J108" s="8">
        <v>4</v>
      </c>
      <c r="K108" s="8" t="s">
        <v>131</v>
      </c>
      <c r="L108" s="74">
        <f t="shared" si="5"/>
        <v>2014</v>
      </c>
      <c r="M108" s="69"/>
      <c r="N108" s="71">
        <f t="shared" si="6"/>
        <v>2044</v>
      </c>
      <c r="O108" s="71"/>
      <c r="P108" s="72"/>
      <c r="Q108" s="32"/>
      <c r="R108" s="73">
        <f t="shared" si="7"/>
        <v>34006.067999999999</v>
      </c>
      <c r="S108">
        <v>1</v>
      </c>
    </row>
    <row r="109" spans="1:19">
      <c r="A109">
        <v>173</v>
      </c>
      <c r="B109" s="8">
        <v>158</v>
      </c>
      <c r="C109" s="8">
        <v>21</v>
      </c>
      <c r="D109" s="8" t="s">
        <v>185</v>
      </c>
      <c r="E109" s="8" t="s">
        <v>186</v>
      </c>
      <c r="F109" s="8" t="s">
        <v>136</v>
      </c>
      <c r="G109" s="8">
        <v>1984</v>
      </c>
      <c r="H109" s="8" t="s">
        <v>112</v>
      </c>
      <c r="I109" s="11">
        <v>1911.84</v>
      </c>
      <c r="J109" s="8">
        <v>4</v>
      </c>
      <c r="K109" s="8" t="s">
        <v>131</v>
      </c>
      <c r="L109" s="74">
        <f t="shared" si="5"/>
        <v>2014</v>
      </c>
      <c r="M109" s="69"/>
      <c r="N109" s="71">
        <f t="shared" si="6"/>
        <v>2044</v>
      </c>
      <c r="O109" s="71"/>
      <c r="P109" s="72"/>
      <c r="Q109" s="32"/>
      <c r="R109" s="73">
        <f t="shared" si="7"/>
        <v>30971.807999999997</v>
      </c>
      <c r="S109">
        <v>1</v>
      </c>
    </row>
    <row r="110" spans="1:19">
      <c r="A110">
        <v>50</v>
      </c>
      <c r="B110" s="8">
        <v>35</v>
      </c>
      <c r="C110" s="8">
        <v>21</v>
      </c>
      <c r="D110" s="8" t="s">
        <v>172</v>
      </c>
      <c r="E110" s="8" t="s">
        <v>171</v>
      </c>
      <c r="F110" s="8" t="s">
        <v>139</v>
      </c>
      <c r="G110" s="8">
        <v>1985</v>
      </c>
      <c r="H110" s="8" t="s">
        <v>112</v>
      </c>
      <c r="I110" s="11">
        <v>1158.19</v>
      </c>
      <c r="J110" s="8">
        <v>4</v>
      </c>
      <c r="K110" s="8" t="s">
        <v>131</v>
      </c>
      <c r="L110" s="69">
        <f t="shared" si="5"/>
        <v>2015</v>
      </c>
      <c r="M110" s="69"/>
      <c r="N110" s="71">
        <f t="shared" si="6"/>
        <v>2045</v>
      </c>
      <c r="O110" s="71"/>
      <c r="P110" s="72"/>
      <c r="Q110" s="32">
        <f t="shared" ref="Q110:Q141" si="8">I110*N$6</f>
        <v>13435.004000000001</v>
      </c>
      <c r="R110" s="73">
        <f t="shared" si="7"/>
        <v>18762.678</v>
      </c>
      <c r="S110">
        <v>1</v>
      </c>
    </row>
    <row r="111" spans="1:19">
      <c r="A111">
        <v>54</v>
      </c>
      <c r="B111" s="8">
        <v>39</v>
      </c>
      <c r="C111" s="8">
        <v>21</v>
      </c>
      <c r="D111" s="8" t="s">
        <v>172</v>
      </c>
      <c r="E111" s="8" t="s">
        <v>171</v>
      </c>
      <c r="F111" s="8" t="s">
        <v>157</v>
      </c>
      <c r="G111" s="8">
        <v>1985</v>
      </c>
      <c r="H111" s="8"/>
      <c r="I111" s="11">
        <v>50.63</v>
      </c>
      <c r="J111" s="8">
        <v>1</v>
      </c>
      <c r="K111" s="8" t="s">
        <v>131</v>
      </c>
      <c r="L111" s="69">
        <f t="shared" si="5"/>
        <v>2015</v>
      </c>
      <c r="M111" s="69"/>
      <c r="N111" s="71">
        <f t="shared" si="6"/>
        <v>2045</v>
      </c>
      <c r="O111" s="71"/>
      <c r="P111" s="72"/>
      <c r="Q111" s="32">
        <f t="shared" si="8"/>
        <v>587.30799999999999</v>
      </c>
      <c r="R111" s="73">
        <f t="shared" si="7"/>
        <v>820.20600000000013</v>
      </c>
      <c r="S111">
        <v>1</v>
      </c>
    </row>
    <row r="112" spans="1:19">
      <c r="A112">
        <v>55</v>
      </c>
      <c r="B112" s="8">
        <v>40</v>
      </c>
      <c r="C112" s="8">
        <v>21</v>
      </c>
      <c r="D112" s="8" t="s">
        <v>172</v>
      </c>
      <c r="E112" s="8" t="s">
        <v>171</v>
      </c>
      <c r="F112" s="8" t="s">
        <v>187</v>
      </c>
      <c r="G112" s="8">
        <v>1985</v>
      </c>
      <c r="H112" s="8"/>
      <c r="I112" s="11">
        <v>20.02</v>
      </c>
      <c r="J112" s="8"/>
      <c r="K112" s="8" t="s">
        <v>165</v>
      </c>
      <c r="L112" s="69">
        <f t="shared" si="5"/>
        <v>2015</v>
      </c>
      <c r="M112" s="69"/>
      <c r="N112" s="71">
        <f t="shared" si="6"/>
        <v>2045</v>
      </c>
      <c r="O112" s="71"/>
      <c r="P112" s="72"/>
      <c r="Q112" s="32">
        <f t="shared" si="8"/>
        <v>232.232</v>
      </c>
      <c r="R112" s="73">
        <f t="shared" si="7"/>
        <v>324.32400000000001</v>
      </c>
      <c r="S112">
        <v>1</v>
      </c>
    </row>
    <row r="113" spans="1:20">
      <c r="A113">
        <v>83</v>
      </c>
      <c r="B113" s="8">
        <v>68</v>
      </c>
      <c r="C113" s="8">
        <v>21</v>
      </c>
      <c r="D113" s="8" t="s">
        <v>143</v>
      </c>
      <c r="E113" s="8" t="s">
        <v>144</v>
      </c>
      <c r="F113" s="8" t="s">
        <v>157</v>
      </c>
      <c r="G113" s="8">
        <v>1985</v>
      </c>
      <c r="H113" s="8"/>
      <c r="I113" s="11">
        <v>75.63</v>
      </c>
      <c r="J113" s="8">
        <v>1</v>
      </c>
      <c r="K113" s="8" t="s">
        <v>165</v>
      </c>
      <c r="L113" s="69">
        <f t="shared" si="5"/>
        <v>2015</v>
      </c>
      <c r="M113" s="69"/>
      <c r="N113" s="71">
        <f t="shared" si="6"/>
        <v>2045</v>
      </c>
      <c r="O113" s="71"/>
      <c r="P113" s="72"/>
      <c r="Q113" s="32">
        <f t="shared" si="8"/>
        <v>877.30799999999988</v>
      </c>
      <c r="R113" s="73">
        <f t="shared" si="7"/>
        <v>1225.2059999999999</v>
      </c>
      <c r="S113">
        <v>1</v>
      </c>
    </row>
    <row r="114" spans="1:20">
      <c r="A114">
        <v>85</v>
      </c>
      <c r="B114" s="8">
        <v>70</v>
      </c>
      <c r="C114" s="8">
        <v>21</v>
      </c>
      <c r="D114" s="8" t="s">
        <v>143</v>
      </c>
      <c r="E114" s="8" t="s">
        <v>144</v>
      </c>
      <c r="F114" s="8" t="s">
        <v>163</v>
      </c>
      <c r="G114" s="8">
        <v>1985</v>
      </c>
      <c r="H114" s="8"/>
      <c r="I114" s="11">
        <v>22.5</v>
      </c>
      <c r="J114" s="8"/>
      <c r="K114" s="8" t="s">
        <v>165</v>
      </c>
      <c r="L114" s="69">
        <f t="shared" si="5"/>
        <v>2015</v>
      </c>
      <c r="M114" s="69"/>
      <c r="N114" s="71">
        <f t="shared" si="6"/>
        <v>2045</v>
      </c>
      <c r="O114" s="71"/>
      <c r="P114" s="72"/>
      <c r="Q114" s="32">
        <f t="shared" si="8"/>
        <v>261</v>
      </c>
      <c r="R114" s="73">
        <f t="shared" si="7"/>
        <v>364.50000000000006</v>
      </c>
      <c r="S114">
        <v>1</v>
      </c>
    </row>
    <row r="115" spans="1:20">
      <c r="A115">
        <v>161</v>
      </c>
      <c r="B115" s="8">
        <v>146</v>
      </c>
      <c r="C115" s="8">
        <v>21</v>
      </c>
      <c r="D115" s="8" t="s">
        <v>179</v>
      </c>
      <c r="E115" s="8" t="s">
        <v>171</v>
      </c>
      <c r="F115" s="8" t="s">
        <v>163</v>
      </c>
      <c r="G115" s="8">
        <v>1985</v>
      </c>
      <c r="H115" s="8"/>
      <c r="I115" s="11">
        <v>9.42</v>
      </c>
      <c r="J115" s="8"/>
      <c r="K115" s="8" t="s">
        <v>151</v>
      </c>
      <c r="L115" s="69">
        <f t="shared" si="5"/>
        <v>2015</v>
      </c>
      <c r="M115" s="69"/>
      <c r="N115" s="71">
        <f t="shared" si="6"/>
        <v>2045</v>
      </c>
      <c r="O115" s="71"/>
      <c r="P115" s="72"/>
      <c r="Q115" s="32">
        <f t="shared" si="8"/>
        <v>109.27199999999999</v>
      </c>
      <c r="R115" s="73">
        <f t="shared" si="7"/>
        <v>152.60400000000001</v>
      </c>
      <c r="S115">
        <v>1</v>
      </c>
    </row>
    <row r="116" spans="1:20">
      <c r="A116">
        <v>176</v>
      </c>
      <c r="B116" s="8">
        <v>161</v>
      </c>
      <c r="C116" s="8">
        <v>21</v>
      </c>
      <c r="D116" s="8" t="s">
        <v>185</v>
      </c>
      <c r="E116" s="8" t="s">
        <v>186</v>
      </c>
      <c r="F116" s="8" t="s">
        <v>157</v>
      </c>
      <c r="G116" s="8">
        <v>1985</v>
      </c>
      <c r="H116" s="8"/>
      <c r="I116" s="11">
        <v>90.15</v>
      </c>
      <c r="J116" s="8">
        <v>1</v>
      </c>
      <c r="K116" s="8" t="s">
        <v>131</v>
      </c>
      <c r="L116" s="69">
        <f t="shared" si="5"/>
        <v>2015</v>
      </c>
      <c r="M116" s="69"/>
      <c r="N116" s="71">
        <f t="shared" si="6"/>
        <v>2045</v>
      </c>
      <c r="O116" s="71"/>
      <c r="P116" s="72"/>
      <c r="Q116" s="32">
        <f t="shared" si="8"/>
        <v>1045.74</v>
      </c>
      <c r="R116" s="73">
        <f t="shared" si="7"/>
        <v>1460.4300000000003</v>
      </c>
      <c r="S116">
        <v>1</v>
      </c>
      <c r="T116" s="1">
        <f>SUM(I111:I116)</f>
        <v>268.35000000000002</v>
      </c>
    </row>
    <row r="117" spans="1:20">
      <c r="A117">
        <v>51</v>
      </c>
      <c r="B117" s="8">
        <v>36</v>
      </c>
      <c r="C117" s="8">
        <v>21</v>
      </c>
      <c r="D117" s="8" t="s">
        <v>172</v>
      </c>
      <c r="E117" s="8" t="s">
        <v>171</v>
      </c>
      <c r="F117" s="8" t="s">
        <v>146</v>
      </c>
      <c r="G117" s="8">
        <v>1986</v>
      </c>
      <c r="H117" s="8" t="s">
        <v>112</v>
      </c>
      <c r="I117" s="11">
        <v>1146.3900000000001</v>
      </c>
      <c r="J117" s="8">
        <v>2</v>
      </c>
      <c r="K117" s="8" t="s">
        <v>131</v>
      </c>
      <c r="L117" s="69">
        <f t="shared" si="5"/>
        <v>2016</v>
      </c>
      <c r="M117" s="69"/>
      <c r="N117" s="71">
        <f t="shared" si="6"/>
        <v>2046</v>
      </c>
      <c r="O117" s="71"/>
      <c r="P117" s="72"/>
      <c r="Q117" s="32">
        <f t="shared" si="8"/>
        <v>13298.124000000002</v>
      </c>
      <c r="R117" s="73">
        <f t="shared" si="7"/>
        <v>18571.518000000004</v>
      </c>
      <c r="S117">
        <v>1</v>
      </c>
    </row>
    <row r="118" spans="1:20">
      <c r="A118">
        <v>175</v>
      </c>
      <c r="B118" s="8">
        <v>160</v>
      </c>
      <c r="C118" s="8">
        <v>21</v>
      </c>
      <c r="D118" s="8" t="s">
        <v>185</v>
      </c>
      <c r="E118" s="8" t="s">
        <v>186</v>
      </c>
      <c r="F118" s="8" t="s">
        <v>180</v>
      </c>
      <c r="G118" s="8">
        <v>1986</v>
      </c>
      <c r="H118" s="8" t="s">
        <v>112</v>
      </c>
      <c r="I118" s="11">
        <v>1885.67</v>
      </c>
      <c r="J118" s="8">
        <v>2</v>
      </c>
      <c r="K118" s="8" t="s">
        <v>131</v>
      </c>
      <c r="L118" s="69">
        <f t="shared" si="5"/>
        <v>2016</v>
      </c>
      <c r="M118" s="69"/>
      <c r="N118" s="71">
        <f t="shared" si="6"/>
        <v>2046</v>
      </c>
      <c r="O118" s="71"/>
      <c r="P118" s="72"/>
      <c r="Q118" s="32">
        <f t="shared" si="8"/>
        <v>21873.772000000001</v>
      </c>
      <c r="R118" s="73">
        <f t="shared" si="7"/>
        <v>30547.853999999999</v>
      </c>
      <c r="S118">
        <v>1</v>
      </c>
    </row>
    <row r="119" spans="1:20">
      <c r="A119">
        <v>130</v>
      </c>
      <c r="B119" s="8">
        <v>115</v>
      </c>
      <c r="C119" s="8">
        <v>21</v>
      </c>
      <c r="D119" s="8" t="s">
        <v>168</v>
      </c>
      <c r="E119" s="8" t="s">
        <v>167</v>
      </c>
      <c r="F119" s="8" t="s">
        <v>181</v>
      </c>
      <c r="G119" s="8">
        <v>1987</v>
      </c>
      <c r="H119" s="8"/>
      <c r="I119" s="11">
        <v>13.9</v>
      </c>
      <c r="J119" s="8"/>
      <c r="K119" s="8" t="s">
        <v>165</v>
      </c>
      <c r="L119" s="69">
        <f t="shared" si="5"/>
        <v>2017</v>
      </c>
      <c r="M119" s="69"/>
      <c r="N119" s="71">
        <f t="shared" si="6"/>
        <v>2047</v>
      </c>
      <c r="O119" s="71"/>
      <c r="P119" s="72"/>
      <c r="Q119" s="32">
        <f t="shared" si="8"/>
        <v>161.24</v>
      </c>
      <c r="R119" s="73">
        <f t="shared" si="7"/>
        <v>225.18</v>
      </c>
      <c r="S119">
        <v>1</v>
      </c>
    </row>
    <row r="120" spans="1:20">
      <c r="A120">
        <v>138</v>
      </c>
      <c r="B120" s="8">
        <v>123</v>
      </c>
      <c r="C120" s="8">
        <v>21</v>
      </c>
      <c r="D120" s="8" t="s">
        <v>169</v>
      </c>
      <c r="E120" s="8" t="s">
        <v>156</v>
      </c>
      <c r="F120" s="8" t="s">
        <v>163</v>
      </c>
      <c r="G120" s="8">
        <v>1987</v>
      </c>
      <c r="H120" s="8"/>
      <c r="I120" s="11">
        <v>11.03</v>
      </c>
      <c r="J120" s="8"/>
      <c r="K120" s="8" t="s">
        <v>151</v>
      </c>
      <c r="L120" s="69">
        <f t="shared" si="5"/>
        <v>2017</v>
      </c>
      <c r="M120" s="69"/>
      <c r="N120" s="71">
        <f t="shared" si="6"/>
        <v>2047</v>
      </c>
      <c r="O120" s="71"/>
      <c r="P120" s="72"/>
      <c r="Q120" s="32">
        <f t="shared" si="8"/>
        <v>127.94799999999999</v>
      </c>
      <c r="R120" s="73">
        <f t="shared" si="7"/>
        <v>178.68599999999998</v>
      </c>
      <c r="S120">
        <v>1</v>
      </c>
    </row>
    <row r="121" spans="1:20">
      <c r="A121">
        <v>181</v>
      </c>
      <c r="B121" s="8">
        <v>166</v>
      </c>
      <c r="C121" s="8">
        <v>21</v>
      </c>
      <c r="D121" s="8" t="s">
        <v>149</v>
      </c>
      <c r="E121" s="8" t="s">
        <v>135</v>
      </c>
      <c r="F121" s="8" t="s">
        <v>188</v>
      </c>
      <c r="G121" s="8">
        <v>1987</v>
      </c>
      <c r="H121" s="8"/>
      <c r="I121" s="11">
        <v>12.19</v>
      </c>
      <c r="J121" s="8"/>
      <c r="K121" s="8" t="s">
        <v>151</v>
      </c>
      <c r="L121" s="69">
        <f t="shared" si="5"/>
        <v>2017</v>
      </c>
      <c r="M121" s="69"/>
      <c r="N121" s="71">
        <f t="shared" si="6"/>
        <v>2047</v>
      </c>
      <c r="O121" s="71"/>
      <c r="P121" s="72"/>
      <c r="Q121" s="32">
        <f t="shared" si="8"/>
        <v>141.404</v>
      </c>
      <c r="R121" s="73">
        <f t="shared" si="7"/>
        <v>197.47800000000001</v>
      </c>
      <c r="S121">
        <v>1</v>
      </c>
    </row>
    <row r="122" spans="1:20">
      <c r="A122">
        <v>182</v>
      </c>
      <c r="B122" s="8">
        <v>167</v>
      </c>
      <c r="C122" s="8">
        <v>21</v>
      </c>
      <c r="D122" s="8" t="s">
        <v>149</v>
      </c>
      <c r="E122" s="8" t="s">
        <v>135</v>
      </c>
      <c r="F122" s="8" t="s">
        <v>181</v>
      </c>
      <c r="G122" s="8">
        <v>1987</v>
      </c>
      <c r="H122" s="8"/>
      <c r="I122" s="11">
        <v>10.81</v>
      </c>
      <c r="J122" s="8"/>
      <c r="K122" s="8" t="s">
        <v>151</v>
      </c>
      <c r="L122" s="69">
        <f t="shared" si="5"/>
        <v>2017</v>
      </c>
      <c r="M122" s="69"/>
      <c r="N122" s="71">
        <f t="shared" si="6"/>
        <v>2047</v>
      </c>
      <c r="O122" s="71"/>
      <c r="P122" s="72"/>
      <c r="Q122" s="32">
        <f t="shared" si="8"/>
        <v>125.396</v>
      </c>
      <c r="R122" s="73">
        <f t="shared" si="7"/>
        <v>175.12200000000001</v>
      </c>
      <c r="S122">
        <v>1</v>
      </c>
    </row>
    <row r="123" spans="1:20">
      <c r="A123">
        <v>184</v>
      </c>
      <c r="B123" s="8">
        <v>169</v>
      </c>
      <c r="C123" s="8">
        <v>21</v>
      </c>
      <c r="D123" s="8" t="s">
        <v>189</v>
      </c>
      <c r="E123" s="8" t="s">
        <v>190</v>
      </c>
      <c r="F123" s="8" t="s">
        <v>146</v>
      </c>
      <c r="G123" s="8">
        <v>1987</v>
      </c>
      <c r="H123" s="8" t="s">
        <v>112</v>
      </c>
      <c r="I123" s="11">
        <v>2158</v>
      </c>
      <c r="J123" s="8">
        <v>3</v>
      </c>
      <c r="K123" s="8" t="s">
        <v>131</v>
      </c>
      <c r="L123" s="69">
        <f t="shared" si="5"/>
        <v>2017</v>
      </c>
      <c r="M123" s="69"/>
      <c r="N123" s="71">
        <f t="shared" si="6"/>
        <v>2047</v>
      </c>
      <c r="O123" s="71"/>
      <c r="P123" s="72"/>
      <c r="Q123" s="32">
        <f t="shared" si="8"/>
        <v>25032.799999999999</v>
      </c>
      <c r="R123" s="73">
        <f t="shared" ref="R123:R155" si="9">I123*N$7*M$11</f>
        <v>34959.600000000006</v>
      </c>
      <c r="S123">
        <v>1</v>
      </c>
    </row>
    <row r="124" spans="1:20">
      <c r="A124">
        <v>185</v>
      </c>
      <c r="B124" s="8">
        <v>170</v>
      </c>
      <c r="C124" s="8">
        <v>21</v>
      </c>
      <c r="D124" s="8" t="s">
        <v>189</v>
      </c>
      <c r="E124" s="8" t="s">
        <v>190</v>
      </c>
      <c r="F124" s="8" t="s">
        <v>142</v>
      </c>
      <c r="G124" s="8">
        <v>1987</v>
      </c>
      <c r="H124" s="8" t="s">
        <v>112</v>
      </c>
      <c r="I124" s="11">
        <v>3349</v>
      </c>
      <c r="J124" s="8">
        <v>3</v>
      </c>
      <c r="K124" s="8" t="s">
        <v>131</v>
      </c>
      <c r="L124" s="69">
        <f t="shared" si="5"/>
        <v>2017</v>
      </c>
      <c r="M124" s="69"/>
      <c r="N124" s="71">
        <f t="shared" si="6"/>
        <v>2047</v>
      </c>
      <c r="O124" s="71"/>
      <c r="P124" s="72"/>
      <c r="Q124" s="32">
        <f t="shared" si="8"/>
        <v>38848.400000000001</v>
      </c>
      <c r="R124" s="73">
        <f t="shared" si="9"/>
        <v>54253.8</v>
      </c>
      <c r="S124">
        <v>1</v>
      </c>
    </row>
    <row r="125" spans="1:20">
      <c r="A125">
        <v>186</v>
      </c>
      <c r="B125" s="8">
        <v>171</v>
      </c>
      <c r="C125" s="8">
        <v>21</v>
      </c>
      <c r="D125" s="8" t="s">
        <v>189</v>
      </c>
      <c r="E125" s="8" t="s">
        <v>190</v>
      </c>
      <c r="F125" s="8" t="s">
        <v>191</v>
      </c>
      <c r="G125" s="8">
        <v>1987</v>
      </c>
      <c r="H125" s="8" t="s">
        <v>112</v>
      </c>
      <c r="I125" s="11">
        <v>644</v>
      </c>
      <c r="J125" s="8">
        <v>3</v>
      </c>
      <c r="K125" s="8" t="s">
        <v>131</v>
      </c>
      <c r="L125" s="69">
        <f t="shared" si="5"/>
        <v>2017</v>
      </c>
      <c r="M125" s="69"/>
      <c r="N125" s="71">
        <f t="shared" si="6"/>
        <v>2047</v>
      </c>
      <c r="O125" s="71"/>
      <c r="P125" s="72"/>
      <c r="Q125" s="32">
        <f t="shared" si="8"/>
        <v>7470.4</v>
      </c>
      <c r="R125" s="73">
        <f t="shared" si="9"/>
        <v>10432.800000000001</v>
      </c>
      <c r="S125">
        <v>1</v>
      </c>
    </row>
    <row r="126" spans="1:20">
      <c r="A126">
        <v>187</v>
      </c>
      <c r="B126" s="8">
        <v>172</v>
      </c>
      <c r="C126" s="8">
        <v>21</v>
      </c>
      <c r="D126" s="8" t="s">
        <v>189</v>
      </c>
      <c r="E126" s="8" t="s">
        <v>190</v>
      </c>
      <c r="F126" s="8" t="s">
        <v>180</v>
      </c>
      <c r="G126" s="8">
        <v>1987</v>
      </c>
      <c r="H126" s="8" t="s">
        <v>112</v>
      </c>
      <c r="I126" s="11">
        <v>1361.11</v>
      </c>
      <c r="J126" s="8">
        <v>2</v>
      </c>
      <c r="K126" s="8" t="s">
        <v>131</v>
      </c>
      <c r="L126" s="69">
        <f t="shared" si="5"/>
        <v>2017</v>
      </c>
      <c r="M126" s="69"/>
      <c r="N126" s="71">
        <f t="shared" si="6"/>
        <v>2047</v>
      </c>
      <c r="O126" s="71"/>
      <c r="P126" s="72"/>
      <c r="Q126" s="32">
        <f t="shared" si="8"/>
        <v>15788.875999999998</v>
      </c>
      <c r="R126" s="73">
        <f t="shared" si="9"/>
        <v>22049.982</v>
      </c>
      <c r="S126">
        <v>1</v>
      </c>
    </row>
    <row r="127" spans="1:20">
      <c r="A127">
        <v>188</v>
      </c>
      <c r="B127" s="8">
        <v>173</v>
      </c>
      <c r="C127" s="8">
        <v>21</v>
      </c>
      <c r="D127" s="8" t="s">
        <v>189</v>
      </c>
      <c r="E127" s="8" t="s">
        <v>190</v>
      </c>
      <c r="F127" s="8" t="s">
        <v>183</v>
      </c>
      <c r="G127" s="8">
        <v>1987</v>
      </c>
      <c r="H127" s="8"/>
      <c r="I127" s="11">
        <v>47.64</v>
      </c>
      <c r="J127" s="8"/>
      <c r="K127" s="8" t="s">
        <v>165</v>
      </c>
      <c r="L127" s="69">
        <f t="shared" si="5"/>
        <v>2017</v>
      </c>
      <c r="M127" s="69"/>
      <c r="N127" s="71">
        <f t="shared" si="6"/>
        <v>2047</v>
      </c>
      <c r="O127" s="71"/>
      <c r="P127" s="72"/>
      <c r="Q127" s="32">
        <f t="shared" si="8"/>
        <v>552.62400000000002</v>
      </c>
      <c r="R127" s="73">
        <f t="shared" si="9"/>
        <v>771.76800000000003</v>
      </c>
      <c r="S127">
        <v>1</v>
      </c>
    </row>
    <row r="128" spans="1:20">
      <c r="A128">
        <v>73</v>
      </c>
      <c r="B128" s="8">
        <v>58</v>
      </c>
      <c r="C128" s="8">
        <v>21</v>
      </c>
      <c r="D128" s="8" t="s">
        <v>155</v>
      </c>
      <c r="E128" s="8" t="s">
        <v>156</v>
      </c>
      <c r="F128" s="8" t="s">
        <v>181</v>
      </c>
      <c r="G128" s="8">
        <v>1988</v>
      </c>
      <c r="H128" s="8"/>
      <c r="I128" s="11">
        <v>13.9</v>
      </c>
      <c r="J128" s="8"/>
      <c r="K128" s="8" t="s">
        <v>165</v>
      </c>
      <c r="L128" s="69">
        <f t="shared" si="5"/>
        <v>2018</v>
      </c>
      <c r="M128" s="69"/>
      <c r="N128" s="71">
        <f t="shared" si="6"/>
        <v>2048</v>
      </c>
      <c r="O128" s="71"/>
      <c r="P128" s="72"/>
      <c r="Q128" s="32">
        <f t="shared" si="8"/>
        <v>161.24</v>
      </c>
      <c r="R128" s="73">
        <f t="shared" si="9"/>
        <v>225.18</v>
      </c>
      <c r="S128">
        <v>1</v>
      </c>
    </row>
    <row r="129" spans="1:38">
      <c r="A129">
        <v>74</v>
      </c>
      <c r="B129" s="8">
        <v>59</v>
      </c>
      <c r="C129" s="8">
        <v>21</v>
      </c>
      <c r="D129" s="8" t="s">
        <v>155</v>
      </c>
      <c r="E129" s="8" t="s">
        <v>156</v>
      </c>
      <c r="F129" s="8" t="s">
        <v>183</v>
      </c>
      <c r="G129" s="8">
        <v>1988</v>
      </c>
      <c r="H129" s="8"/>
      <c r="I129" s="11">
        <v>21.6</v>
      </c>
      <c r="J129" s="8"/>
      <c r="K129" s="8" t="s">
        <v>165</v>
      </c>
      <c r="L129" s="69">
        <f t="shared" si="5"/>
        <v>2018</v>
      </c>
      <c r="M129" s="69"/>
      <c r="N129" s="71">
        <f t="shared" si="6"/>
        <v>2048</v>
      </c>
      <c r="O129" s="71"/>
      <c r="P129" s="72"/>
      <c r="Q129" s="32">
        <f t="shared" si="8"/>
        <v>250.56</v>
      </c>
      <c r="R129" s="73">
        <f t="shared" si="9"/>
        <v>349.92000000000007</v>
      </c>
      <c r="S129">
        <v>1</v>
      </c>
    </row>
    <row r="130" spans="1:38">
      <c r="A130">
        <v>109</v>
      </c>
      <c r="B130" s="8">
        <v>94</v>
      </c>
      <c r="C130" s="8">
        <v>21</v>
      </c>
      <c r="D130" s="8" t="s">
        <v>152</v>
      </c>
      <c r="E130" s="8" t="s">
        <v>153</v>
      </c>
      <c r="F130" s="8" t="s">
        <v>157</v>
      </c>
      <c r="G130" s="8">
        <v>1988</v>
      </c>
      <c r="H130" s="8"/>
      <c r="I130" s="11">
        <v>64.09</v>
      </c>
      <c r="J130" s="8">
        <v>1</v>
      </c>
      <c r="K130" s="8" t="s">
        <v>165</v>
      </c>
      <c r="L130" s="69">
        <f t="shared" si="5"/>
        <v>2018</v>
      </c>
      <c r="M130" s="69"/>
      <c r="N130" s="71">
        <f t="shared" si="6"/>
        <v>2048</v>
      </c>
      <c r="O130" s="71"/>
      <c r="P130" s="72"/>
      <c r="Q130" s="32">
        <f t="shared" si="8"/>
        <v>743.44399999999996</v>
      </c>
      <c r="R130" s="73">
        <f t="shared" si="9"/>
        <v>1038.2580000000003</v>
      </c>
      <c r="S130">
        <v>1</v>
      </c>
    </row>
    <row r="131" spans="1:38">
      <c r="A131">
        <v>158</v>
      </c>
      <c r="B131" s="8">
        <v>143</v>
      </c>
      <c r="C131" s="8">
        <v>21</v>
      </c>
      <c r="D131" s="8" t="s">
        <v>179</v>
      </c>
      <c r="E131" s="8" t="s">
        <v>171</v>
      </c>
      <c r="F131" s="8" t="s">
        <v>183</v>
      </c>
      <c r="G131" s="8">
        <v>1988</v>
      </c>
      <c r="H131" s="8"/>
      <c r="I131" s="11">
        <v>50.49</v>
      </c>
      <c r="J131" s="8"/>
      <c r="K131" s="8" t="s">
        <v>165</v>
      </c>
      <c r="L131" s="69">
        <f t="shared" si="5"/>
        <v>2018</v>
      </c>
      <c r="M131" s="69"/>
      <c r="N131" s="71">
        <f t="shared" si="6"/>
        <v>2048</v>
      </c>
      <c r="O131" s="71"/>
      <c r="P131" s="72"/>
      <c r="Q131" s="32">
        <f t="shared" si="8"/>
        <v>585.68399999999997</v>
      </c>
      <c r="R131" s="73">
        <f t="shared" si="9"/>
        <v>817.9380000000001</v>
      </c>
      <c r="S131">
        <v>1</v>
      </c>
    </row>
    <row r="132" spans="1:38">
      <c r="A132">
        <v>189</v>
      </c>
      <c r="B132" s="8">
        <v>174</v>
      </c>
      <c r="C132" s="8">
        <v>21</v>
      </c>
      <c r="D132" s="8" t="s">
        <v>189</v>
      </c>
      <c r="E132" s="8" t="s">
        <v>190</v>
      </c>
      <c r="F132" s="8" t="s">
        <v>163</v>
      </c>
      <c r="G132" s="8">
        <v>1988</v>
      </c>
      <c r="H132" s="8"/>
      <c r="I132" s="11">
        <v>14.9</v>
      </c>
      <c r="J132" s="8"/>
      <c r="K132" s="8" t="s">
        <v>151</v>
      </c>
      <c r="L132" s="69">
        <f t="shared" si="5"/>
        <v>2018</v>
      </c>
      <c r="M132" s="69"/>
      <c r="N132" s="71">
        <f t="shared" si="6"/>
        <v>2048</v>
      </c>
      <c r="O132" s="71"/>
      <c r="P132" s="72"/>
      <c r="Q132" s="32">
        <f t="shared" si="8"/>
        <v>172.84</v>
      </c>
      <c r="R132" s="73">
        <f t="shared" si="9"/>
        <v>241.38000000000002</v>
      </c>
      <c r="S132">
        <v>1</v>
      </c>
    </row>
    <row r="133" spans="1:38">
      <c r="A133">
        <v>190</v>
      </c>
      <c r="B133" s="8">
        <v>175</v>
      </c>
      <c r="C133" s="8">
        <v>21</v>
      </c>
      <c r="D133" s="8" t="s">
        <v>189</v>
      </c>
      <c r="E133" s="8" t="s">
        <v>190</v>
      </c>
      <c r="F133" s="8" t="s">
        <v>157</v>
      </c>
      <c r="G133" s="8">
        <v>1988</v>
      </c>
      <c r="H133" s="8"/>
      <c r="I133" s="11">
        <v>100</v>
      </c>
      <c r="J133" s="8">
        <v>1</v>
      </c>
      <c r="K133" s="8" t="s">
        <v>131</v>
      </c>
      <c r="L133" s="69">
        <f t="shared" si="5"/>
        <v>2018</v>
      </c>
      <c r="M133" s="69"/>
      <c r="N133" s="71">
        <f t="shared" si="6"/>
        <v>2048</v>
      </c>
      <c r="O133" s="71"/>
      <c r="P133" s="72"/>
      <c r="Q133" s="32">
        <f t="shared" si="8"/>
        <v>1160</v>
      </c>
      <c r="R133" s="73">
        <f t="shared" si="9"/>
        <v>1620</v>
      </c>
      <c r="S133">
        <v>1</v>
      </c>
      <c r="T133" s="1">
        <f>SUM(I127:I133)</f>
        <v>312.62</v>
      </c>
    </row>
    <row r="134" spans="1:38">
      <c r="A134">
        <v>24</v>
      </c>
      <c r="B134" s="8">
        <v>9</v>
      </c>
      <c r="C134" s="8">
        <v>21</v>
      </c>
      <c r="D134" s="8" t="s">
        <v>145</v>
      </c>
      <c r="E134" s="8" t="s">
        <v>129</v>
      </c>
      <c r="F134" s="8" t="s">
        <v>192</v>
      </c>
      <c r="G134" s="8">
        <v>1989</v>
      </c>
      <c r="H134" s="8"/>
      <c r="I134" s="11">
        <v>4.8600000000000003</v>
      </c>
      <c r="J134" s="8"/>
      <c r="K134" s="8" t="s">
        <v>131</v>
      </c>
      <c r="L134" s="69">
        <f t="shared" si="5"/>
        <v>2019</v>
      </c>
      <c r="M134" s="69"/>
      <c r="N134" s="71">
        <f t="shared" si="6"/>
        <v>2049</v>
      </c>
      <c r="O134" s="71"/>
      <c r="P134" s="72"/>
      <c r="Q134" s="32">
        <f t="shared" si="8"/>
        <v>56.376000000000005</v>
      </c>
      <c r="R134" s="73">
        <f t="shared" si="9"/>
        <v>78.732000000000014</v>
      </c>
      <c r="S134">
        <v>1</v>
      </c>
    </row>
    <row r="135" spans="1:38">
      <c r="A135">
        <v>46</v>
      </c>
      <c r="B135" s="8">
        <v>31</v>
      </c>
      <c r="C135" s="8">
        <v>21</v>
      </c>
      <c r="D135" s="8" t="s">
        <v>140</v>
      </c>
      <c r="E135" s="8" t="s">
        <v>141</v>
      </c>
      <c r="F135" s="8" t="s">
        <v>181</v>
      </c>
      <c r="G135" s="8">
        <v>1989</v>
      </c>
      <c r="H135" s="8"/>
      <c r="I135" s="11">
        <v>13.9</v>
      </c>
      <c r="J135" s="8"/>
      <c r="K135" s="8" t="s">
        <v>165</v>
      </c>
      <c r="L135" s="69">
        <f t="shared" si="5"/>
        <v>2019</v>
      </c>
      <c r="M135" s="69"/>
      <c r="N135" s="71">
        <f t="shared" si="6"/>
        <v>2049</v>
      </c>
      <c r="O135" s="71"/>
      <c r="P135" s="72"/>
      <c r="Q135" s="32">
        <f t="shared" si="8"/>
        <v>161.24</v>
      </c>
      <c r="R135" s="73">
        <f t="shared" si="9"/>
        <v>225.18</v>
      </c>
      <c r="S135">
        <v>1</v>
      </c>
    </row>
    <row r="136" spans="1:38" s="2" customFormat="1">
      <c r="A136">
        <v>84</v>
      </c>
      <c r="B136" s="8">
        <v>69</v>
      </c>
      <c r="C136" s="8">
        <v>21</v>
      </c>
      <c r="D136" s="8" t="s">
        <v>143</v>
      </c>
      <c r="E136" s="8" t="s">
        <v>144</v>
      </c>
      <c r="F136" s="8" t="s">
        <v>181</v>
      </c>
      <c r="G136" s="8">
        <v>1989</v>
      </c>
      <c r="H136" s="8"/>
      <c r="I136" s="11">
        <v>13.9</v>
      </c>
      <c r="J136" s="8"/>
      <c r="K136" s="8" t="s">
        <v>165</v>
      </c>
      <c r="L136" s="69">
        <f t="shared" si="5"/>
        <v>2019</v>
      </c>
      <c r="M136" s="69"/>
      <c r="N136" s="71">
        <f t="shared" si="6"/>
        <v>2049</v>
      </c>
      <c r="O136" s="71"/>
      <c r="P136" s="72"/>
      <c r="Q136" s="32">
        <f t="shared" si="8"/>
        <v>161.24</v>
      </c>
      <c r="R136" s="73">
        <f t="shared" si="9"/>
        <v>225.18</v>
      </c>
      <c r="S136">
        <v>1</v>
      </c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</row>
    <row r="137" spans="1:38">
      <c r="A137">
        <v>110</v>
      </c>
      <c r="B137" s="8">
        <v>95</v>
      </c>
      <c r="C137" s="8">
        <v>21</v>
      </c>
      <c r="D137" s="8" t="s">
        <v>152</v>
      </c>
      <c r="E137" s="8" t="s">
        <v>153</v>
      </c>
      <c r="F137" s="8" t="s">
        <v>183</v>
      </c>
      <c r="G137" s="8">
        <v>1989</v>
      </c>
      <c r="H137" s="8"/>
      <c r="I137" s="11">
        <v>52.61</v>
      </c>
      <c r="J137" s="8"/>
      <c r="K137" s="8" t="s">
        <v>151</v>
      </c>
      <c r="L137" s="69">
        <f t="shared" si="5"/>
        <v>2019</v>
      </c>
      <c r="M137" s="69"/>
      <c r="N137" s="71">
        <f t="shared" si="6"/>
        <v>2049</v>
      </c>
      <c r="O137" s="71"/>
      <c r="P137" s="72"/>
      <c r="Q137" s="32">
        <f t="shared" si="8"/>
        <v>610.27599999999995</v>
      </c>
      <c r="R137" s="73">
        <f t="shared" si="9"/>
        <v>852.28199999999993</v>
      </c>
      <c r="S137">
        <v>1</v>
      </c>
      <c r="T137" s="1">
        <f>SUM(I132:I137)</f>
        <v>200.17000000000002</v>
      </c>
    </row>
    <row r="138" spans="1:38">
      <c r="A138">
        <v>145</v>
      </c>
      <c r="B138" s="8">
        <v>130</v>
      </c>
      <c r="C138" s="8">
        <v>21</v>
      </c>
      <c r="D138" s="8" t="s">
        <v>170</v>
      </c>
      <c r="E138" s="8" t="s">
        <v>171</v>
      </c>
      <c r="F138" s="8" t="s">
        <v>193</v>
      </c>
      <c r="G138" s="8">
        <v>1989</v>
      </c>
      <c r="H138" s="8"/>
      <c r="I138" s="11">
        <v>7</v>
      </c>
      <c r="J138" s="8"/>
      <c r="K138" s="8" t="s">
        <v>131</v>
      </c>
      <c r="L138" s="69">
        <f t="shared" si="5"/>
        <v>2019</v>
      </c>
      <c r="M138" s="69"/>
      <c r="N138" s="71">
        <f t="shared" si="6"/>
        <v>2049</v>
      </c>
      <c r="O138" s="71"/>
      <c r="P138" s="72"/>
      <c r="Q138" s="32">
        <f t="shared" si="8"/>
        <v>81.2</v>
      </c>
      <c r="R138" s="73">
        <f t="shared" si="9"/>
        <v>113.4</v>
      </c>
      <c r="S138">
        <v>1</v>
      </c>
    </row>
    <row r="139" spans="1:38">
      <c r="A139">
        <v>174</v>
      </c>
      <c r="B139" s="8">
        <v>159</v>
      </c>
      <c r="C139" s="8">
        <v>21</v>
      </c>
      <c r="D139" s="8" t="s">
        <v>185</v>
      </c>
      <c r="E139" s="8" t="s">
        <v>186</v>
      </c>
      <c r="F139" s="8" t="s">
        <v>139</v>
      </c>
      <c r="G139" s="8">
        <v>1989</v>
      </c>
      <c r="H139" s="8" t="s">
        <v>112</v>
      </c>
      <c r="I139" s="11">
        <v>733.66</v>
      </c>
      <c r="J139" s="8">
        <v>4</v>
      </c>
      <c r="K139" s="8" t="s">
        <v>131</v>
      </c>
      <c r="L139" s="69">
        <f t="shared" si="5"/>
        <v>2019</v>
      </c>
      <c r="M139" s="69"/>
      <c r="N139" s="71">
        <f t="shared" si="6"/>
        <v>2049</v>
      </c>
      <c r="O139" s="71"/>
      <c r="P139" s="72"/>
      <c r="Q139" s="32">
        <f t="shared" si="8"/>
        <v>8510.4560000000001</v>
      </c>
      <c r="R139" s="73">
        <f t="shared" si="9"/>
        <v>11885.292000000001</v>
      </c>
      <c r="S139">
        <v>1</v>
      </c>
    </row>
    <row r="140" spans="1:38">
      <c r="A140">
        <v>90</v>
      </c>
      <c r="B140" s="8">
        <v>75</v>
      </c>
      <c r="C140" s="8">
        <v>21</v>
      </c>
      <c r="D140" s="8" t="s">
        <v>175</v>
      </c>
      <c r="E140" s="8" t="s">
        <v>176</v>
      </c>
      <c r="F140" s="8" t="s">
        <v>181</v>
      </c>
      <c r="G140" s="8">
        <v>1990</v>
      </c>
      <c r="H140" s="8"/>
      <c r="I140" s="11">
        <v>13.9</v>
      </c>
      <c r="J140" s="8"/>
      <c r="K140" s="8" t="s">
        <v>165</v>
      </c>
      <c r="L140" s="69">
        <f t="shared" si="5"/>
        <v>2020</v>
      </c>
      <c r="M140" s="69"/>
      <c r="N140" s="71">
        <f t="shared" si="6"/>
        <v>2050</v>
      </c>
      <c r="O140" s="71"/>
      <c r="P140" s="72"/>
      <c r="Q140" s="32">
        <f t="shared" si="8"/>
        <v>161.24</v>
      </c>
      <c r="R140" s="73">
        <f t="shared" si="9"/>
        <v>225.18</v>
      </c>
      <c r="S140">
        <v>1</v>
      </c>
    </row>
    <row r="141" spans="1:38">
      <c r="A141">
        <v>117</v>
      </c>
      <c r="B141" s="8">
        <v>102</v>
      </c>
      <c r="C141" s="8">
        <v>21</v>
      </c>
      <c r="D141" s="8" t="s">
        <v>137</v>
      </c>
      <c r="E141" s="8" t="s">
        <v>138</v>
      </c>
      <c r="F141" s="8" t="s">
        <v>183</v>
      </c>
      <c r="G141" s="8">
        <v>1990</v>
      </c>
      <c r="H141" s="8"/>
      <c r="I141" s="11">
        <v>50.49</v>
      </c>
      <c r="J141" s="8"/>
      <c r="K141" s="8" t="s">
        <v>165</v>
      </c>
      <c r="L141" s="69">
        <f t="shared" si="5"/>
        <v>2020</v>
      </c>
      <c r="M141" s="69"/>
      <c r="N141" s="71">
        <f t="shared" si="6"/>
        <v>2050</v>
      </c>
      <c r="O141" s="71"/>
      <c r="P141" s="72"/>
      <c r="Q141" s="32">
        <f t="shared" si="8"/>
        <v>585.68399999999997</v>
      </c>
      <c r="R141" s="73">
        <f t="shared" si="9"/>
        <v>817.9380000000001</v>
      </c>
      <c r="S141">
        <v>1</v>
      </c>
      <c r="T141" s="1">
        <f>SUM(I135:I141)</f>
        <v>885.45999999999992</v>
      </c>
    </row>
    <row r="142" spans="1:38">
      <c r="A142">
        <v>139</v>
      </c>
      <c r="B142" s="8">
        <v>124</v>
      </c>
      <c r="C142" s="8">
        <v>21</v>
      </c>
      <c r="D142" s="8" t="s">
        <v>169</v>
      </c>
      <c r="E142" s="8" t="s">
        <v>156</v>
      </c>
      <c r="F142" s="8" t="s">
        <v>194</v>
      </c>
      <c r="G142" s="8">
        <v>1990</v>
      </c>
      <c r="H142" s="8"/>
      <c r="I142" s="11">
        <v>8.58</v>
      </c>
      <c r="J142" s="8"/>
      <c r="K142" s="8" t="s">
        <v>131</v>
      </c>
      <c r="L142" s="69">
        <f t="shared" si="5"/>
        <v>2020</v>
      </c>
      <c r="M142" s="69"/>
      <c r="N142" s="71">
        <f t="shared" si="6"/>
        <v>2050</v>
      </c>
      <c r="O142" s="71"/>
      <c r="P142" s="72"/>
      <c r="Q142" s="32">
        <f t="shared" ref="Q142:Q173" si="10">I142*N$6</f>
        <v>99.527999999999992</v>
      </c>
      <c r="R142" s="73">
        <f t="shared" si="9"/>
        <v>138.99600000000001</v>
      </c>
      <c r="S142">
        <v>1</v>
      </c>
      <c r="T142" s="1">
        <f>SUM(I135:I142)</f>
        <v>894.04</v>
      </c>
    </row>
    <row r="143" spans="1:38">
      <c r="A143">
        <v>91</v>
      </c>
      <c r="B143" s="8">
        <v>76</v>
      </c>
      <c r="C143" s="8">
        <v>21</v>
      </c>
      <c r="D143" s="8" t="s">
        <v>175</v>
      </c>
      <c r="E143" s="8" t="s">
        <v>176</v>
      </c>
      <c r="F143" s="8" t="s">
        <v>195</v>
      </c>
      <c r="G143" s="8">
        <v>1991</v>
      </c>
      <c r="H143" s="8"/>
      <c r="I143" s="11">
        <v>132</v>
      </c>
      <c r="J143" s="8"/>
      <c r="K143" s="8" t="s">
        <v>158</v>
      </c>
      <c r="L143" s="69">
        <f t="shared" si="5"/>
        <v>2021</v>
      </c>
      <c r="M143" s="69"/>
      <c r="N143" s="71">
        <f t="shared" si="6"/>
        <v>2051</v>
      </c>
      <c r="O143" s="71"/>
      <c r="P143" s="72"/>
      <c r="Q143" s="32">
        <f t="shared" si="10"/>
        <v>1531.2</v>
      </c>
      <c r="R143" s="73">
        <f t="shared" si="9"/>
        <v>2138.4</v>
      </c>
      <c r="S143">
        <v>1</v>
      </c>
      <c r="AL143" s="2"/>
    </row>
    <row r="144" spans="1:38">
      <c r="A144">
        <v>159</v>
      </c>
      <c r="B144" s="8">
        <v>144</v>
      </c>
      <c r="C144" s="8">
        <v>21</v>
      </c>
      <c r="D144" s="8" t="s">
        <v>179</v>
      </c>
      <c r="E144" s="8" t="s">
        <v>171</v>
      </c>
      <c r="F144" s="8" t="s">
        <v>181</v>
      </c>
      <c r="G144" s="8">
        <v>1991</v>
      </c>
      <c r="H144" s="8"/>
      <c r="I144" s="11">
        <v>13.9</v>
      </c>
      <c r="J144" s="8"/>
      <c r="K144" s="8" t="s">
        <v>165</v>
      </c>
      <c r="L144" s="69">
        <f t="shared" si="5"/>
        <v>2021</v>
      </c>
      <c r="M144" s="69"/>
      <c r="N144" s="71">
        <f t="shared" si="6"/>
        <v>2051</v>
      </c>
      <c r="O144" s="71"/>
      <c r="P144" s="72"/>
      <c r="Q144" s="32">
        <f t="shared" si="10"/>
        <v>161.24</v>
      </c>
      <c r="R144" s="73">
        <f t="shared" si="9"/>
        <v>225.18</v>
      </c>
      <c r="S144">
        <v>1</v>
      </c>
    </row>
    <row r="145" spans="1:37">
      <c r="A145">
        <v>101</v>
      </c>
      <c r="B145" s="8">
        <v>86</v>
      </c>
      <c r="C145" s="8">
        <v>21</v>
      </c>
      <c r="D145" s="8" t="s">
        <v>196</v>
      </c>
      <c r="E145" s="8" t="s">
        <v>190</v>
      </c>
      <c r="F145" s="8" t="s">
        <v>174</v>
      </c>
      <c r="G145" s="8">
        <v>1992</v>
      </c>
      <c r="H145" s="8" t="s">
        <v>112</v>
      </c>
      <c r="I145" s="11">
        <v>7580.86</v>
      </c>
      <c r="J145" s="8">
        <v>4</v>
      </c>
      <c r="K145" s="8" t="s">
        <v>131</v>
      </c>
      <c r="L145" s="69">
        <f t="shared" si="5"/>
        <v>2022</v>
      </c>
      <c r="M145" s="69"/>
      <c r="N145" s="71">
        <f t="shared" si="6"/>
        <v>2052</v>
      </c>
      <c r="O145" s="71"/>
      <c r="P145" s="72"/>
      <c r="Q145" s="32">
        <f t="shared" si="10"/>
        <v>87937.975999999995</v>
      </c>
      <c r="R145" s="73">
        <f t="shared" si="9"/>
        <v>122809.932</v>
      </c>
      <c r="S145">
        <v>1</v>
      </c>
    </row>
    <row r="146" spans="1:37">
      <c r="A146">
        <v>102</v>
      </c>
      <c r="B146" s="8">
        <v>87</v>
      </c>
      <c r="C146" s="8">
        <v>21</v>
      </c>
      <c r="D146" s="8" t="s">
        <v>196</v>
      </c>
      <c r="E146" s="8" t="s">
        <v>190</v>
      </c>
      <c r="F146" s="8" t="s">
        <v>150</v>
      </c>
      <c r="G146" s="8">
        <v>1992</v>
      </c>
      <c r="H146" s="8" t="s">
        <v>112</v>
      </c>
      <c r="I146" s="11">
        <v>1220.6300000000001</v>
      </c>
      <c r="J146" s="8">
        <v>1</v>
      </c>
      <c r="K146" s="8" t="s">
        <v>131</v>
      </c>
      <c r="L146" s="69">
        <f t="shared" si="5"/>
        <v>2022</v>
      </c>
      <c r="M146" s="69"/>
      <c r="N146" s="71">
        <f t="shared" si="6"/>
        <v>2052</v>
      </c>
      <c r="O146" s="71"/>
      <c r="P146" s="72"/>
      <c r="Q146" s="32">
        <f t="shared" si="10"/>
        <v>14159.308000000001</v>
      </c>
      <c r="R146" s="73">
        <f t="shared" si="9"/>
        <v>19774.206000000002</v>
      </c>
      <c r="S146">
        <v>1</v>
      </c>
    </row>
    <row r="147" spans="1:37">
      <c r="A147">
        <v>103</v>
      </c>
      <c r="B147" s="8">
        <v>88</v>
      </c>
      <c r="C147" s="8">
        <v>21</v>
      </c>
      <c r="D147" s="8" t="s">
        <v>196</v>
      </c>
      <c r="E147" s="8" t="s">
        <v>190</v>
      </c>
      <c r="F147" s="8" t="s">
        <v>178</v>
      </c>
      <c r="G147" s="8">
        <v>1992</v>
      </c>
      <c r="H147" s="8"/>
      <c r="I147" s="11">
        <v>830</v>
      </c>
      <c r="J147" s="8">
        <v>1</v>
      </c>
      <c r="K147" s="8" t="s">
        <v>131</v>
      </c>
      <c r="L147" s="69">
        <f t="shared" si="5"/>
        <v>2022</v>
      </c>
      <c r="M147" s="69"/>
      <c r="N147" s="71">
        <f t="shared" si="6"/>
        <v>2052</v>
      </c>
      <c r="O147" s="71"/>
      <c r="P147" s="72"/>
      <c r="Q147" s="32">
        <f t="shared" si="10"/>
        <v>9628</v>
      </c>
      <c r="R147" s="73">
        <f t="shared" si="9"/>
        <v>13446</v>
      </c>
      <c r="S147">
        <v>1</v>
      </c>
    </row>
    <row r="148" spans="1:37">
      <c r="A148">
        <v>104</v>
      </c>
      <c r="B148" s="8">
        <v>89</v>
      </c>
      <c r="C148" s="8">
        <v>21</v>
      </c>
      <c r="D148" s="8" t="s">
        <v>196</v>
      </c>
      <c r="E148" s="8" t="s">
        <v>190</v>
      </c>
      <c r="F148" s="8" t="s">
        <v>183</v>
      </c>
      <c r="G148" s="8">
        <v>1992</v>
      </c>
      <c r="H148" s="8"/>
      <c r="I148" s="11">
        <v>50.98</v>
      </c>
      <c r="J148" s="8"/>
      <c r="K148" s="8" t="s">
        <v>165</v>
      </c>
      <c r="L148" s="69">
        <f t="shared" si="5"/>
        <v>2022</v>
      </c>
      <c r="M148" s="69"/>
      <c r="N148" s="71">
        <f t="shared" si="6"/>
        <v>2052</v>
      </c>
      <c r="O148" s="71"/>
      <c r="P148" s="72"/>
      <c r="Q148" s="32">
        <f t="shared" si="10"/>
        <v>591.36799999999994</v>
      </c>
      <c r="R148" s="73">
        <f t="shared" si="9"/>
        <v>825.87599999999998</v>
      </c>
      <c r="S148">
        <v>1</v>
      </c>
      <c r="T148" s="1">
        <f>SUM(I145:I148)</f>
        <v>9682.4699999999993</v>
      </c>
    </row>
    <row r="149" spans="1:37">
      <c r="A149">
        <v>122</v>
      </c>
      <c r="B149" s="8">
        <v>107</v>
      </c>
      <c r="C149" s="8">
        <v>21</v>
      </c>
      <c r="D149" s="8" t="s">
        <v>164</v>
      </c>
      <c r="E149" s="8" t="s">
        <v>162</v>
      </c>
      <c r="F149" s="8" t="s">
        <v>181</v>
      </c>
      <c r="G149" s="8">
        <v>1992</v>
      </c>
      <c r="H149" s="8"/>
      <c r="I149" s="11">
        <v>13.9</v>
      </c>
      <c r="J149" s="8"/>
      <c r="K149" s="8" t="s">
        <v>165</v>
      </c>
      <c r="L149" s="69">
        <f t="shared" si="5"/>
        <v>2022</v>
      </c>
      <c r="M149" s="69"/>
      <c r="N149" s="71">
        <f t="shared" si="6"/>
        <v>2052</v>
      </c>
      <c r="O149" s="71"/>
      <c r="P149" s="72"/>
      <c r="Q149" s="32">
        <f t="shared" si="10"/>
        <v>161.24</v>
      </c>
      <c r="R149" s="73">
        <f t="shared" si="9"/>
        <v>225.18</v>
      </c>
      <c r="S149">
        <v>1</v>
      </c>
    </row>
    <row r="150" spans="1:37">
      <c r="A150">
        <v>131</v>
      </c>
      <c r="B150" s="8">
        <v>116</v>
      </c>
      <c r="C150" s="8">
        <v>21</v>
      </c>
      <c r="D150" s="8" t="s">
        <v>168</v>
      </c>
      <c r="E150" s="8" t="s">
        <v>167</v>
      </c>
      <c r="F150" s="8" t="s">
        <v>197</v>
      </c>
      <c r="G150" s="8">
        <v>1993</v>
      </c>
      <c r="H150" s="8"/>
      <c r="I150" s="11">
        <v>49</v>
      </c>
      <c r="J150" s="8"/>
      <c r="K150" s="8" t="s">
        <v>165</v>
      </c>
      <c r="L150" s="69">
        <f t="shared" si="5"/>
        <v>2023</v>
      </c>
      <c r="M150" s="69"/>
      <c r="N150" s="71">
        <f t="shared" si="6"/>
        <v>2053</v>
      </c>
      <c r="O150" s="71"/>
      <c r="P150" s="72"/>
      <c r="Q150" s="32">
        <f t="shared" si="10"/>
        <v>568.4</v>
      </c>
      <c r="R150" s="73">
        <f t="shared" si="9"/>
        <v>793.80000000000007</v>
      </c>
      <c r="S150">
        <v>1</v>
      </c>
      <c r="T150" s="1">
        <f>SUM(I144:I150)</f>
        <v>9759.2699999999986</v>
      </c>
      <c r="AI150" s="2"/>
      <c r="AJ150" s="2"/>
      <c r="AK150" s="2"/>
    </row>
    <row r="151" spans="1:37">
      <c r="A151">
        <v>146</v>
      </c>
      <c r="B151" s="8">
        <v>131</v>
      </c>
      <c r="C151" s="8">
        <v>21</v>
      </c>
      <c r="D151" s="8" t="s">
        <v>170</v>
      </c>
      <c r="E151" s="8" t="s">
        <v>171</v>
      </c>
      <c r="F151" s="8" t="s">
        <v>198</v>
      </c>
      <c r="G151" s="8">
        <v>1994</v>
      </c>
      <c r="H151" s="8"/>
      <c r="I151" s="11">
        <v>20.059999999999999</v>
      </c>
      <c r="J151" s="8"/>
      <c r="K151" s="8" t="s">
        <v>165</v>
      </c>
      <c r="L151" s="69">
        <f t="shared" si="5"/>
        <v>2024</v>
      </c>
      <c r="M151" s="69"/>
      <c r="N151" s="71">
        <f t="shared" si="6"/>
        <v>2054</v>
      </c>
      <c r="O151" s="71"/>
      <c r="P151" s="72"/>
      <c r="Q151" s="32">
        <f t="shared" si="10"/>
        <v>232.69599999999997</v>
      </c>
      <c r="R151" s="73">
        <f t="shared" si="9"/>
        <v>324.97199999999998</v>
      </c>
      <c r="S151">
        <v>1</v>
      </c>
    </row>
    <row r="152" spans="1:37">
      <c r="A152">
        <v>191</v>
      </c>
      <c r="B152" s="8">
        <v>176</v>
      </c>
      <c r="C152" s="8">
        <v>21</v>
      </c>
      <c r="D152" s="8" t="s">
        <v>199</v>
      </c>
      <c r="E152" s="8" t="s">
        <v>141</v>
      </c>
      <c r="F152" s="8" t="s">
        <v>142</v>
      </c>
      <c r="G152" s="8">
        <v>1994</v>
      </c>
      <c r="H152" s="8" t="s">
        <v>112</v>
      </c>
      <c r="I152" s="11">
        <v>4237.7700000000004</v>
      </c>
      <c r="J152" s="8">
        <v>4</v>
      </c>
      <c r="K152" s="8" t="s">
        <v>131</v>
      </c>
      <c r="L152" s="69">
        <f t="shared" si="5"/>
        <v>2024</v>
      </c>
      <c r="M152" s="69"/>
      <c r="N152" s="71">
        <f t="shared" si="6"/>
        <v>2054</v>
      </c>
      <c r="O152" s="71"/>
      <c r="P152" s="72"/>
      <c r="Q152" s="32">
        <f t="shared" si="10"/>
        <v>49158.132000000005</v>
      </c>
      <c r="R152" s="73">
        <f t="shared" si="9"/>
        <v>68651.874000000011</v>
      </c>
      <c r="S152">
        <v>1</v>
      </c>
    </row>
    <row r="153" spans="1:37">
      <c r="A153">
        <v>192</v>
      </c>
      <c r="B153" s="8">
        <v>177</v>
      </c>
      <c r="C153" s="8">
        <v>21</v>
      </c>
      <c r="D153" s="8" t="s">
        <v>199</v>
      </c>
      <c r="E153" s="8" t="s">
        <v>141</v>
      </c>
      <c r="F153" s="8" t="s">
        <v>146</v>
      </c>
      <c r="G153" s="8">
        <v>1994</v>
      </c>
      <c r="H153" s="8" t="s">
        <v>112</v>
      </c>
      <c r="I153" s="11">
        <v>2385.34</v>
      </c>
      <c r="J153" s="8">
        <v>4</v>
      </c>
      <c r="K153" s="8" t="s">
        <v>131</v>
      </c>
      <c r="L153" s="69">
        <f t="shared" ref="L153:L216" si="11">G153+30</f>
        <v>2024</v>
      </c>
      <c r="M153" s="69"/>
      <c r="N153" s="71">
        <f t="shared" ref="N153:N216" si="12">G153+60</f>
        <v>2054</v>
      </c>
      <c r="O153" s="71"/>
      <c r="P153" s="72"/>
      <c r="Q153" s="32">
        <f t="shared" si="10"/>
        <v>27669.944</v>
      </c>
      <c r="R153" s="73">
        <f t="shared" si="9"/>
        <v>38642.508000000002</v>
      </c>
      <c r="S153">
        <v>1</v>
      </c>
      <c r="AI153" s="2"/>
      <c r="AJ153" s="2"/>
      <c r="AK153" s="2"/>
    </row>
    <row r="154" spans="1:37">
      <c r="A154">
        <v>193</v>
      </c>
      <c r="B154" s="8">
        <v>178</v>
      </c>
      <c r="C154" s="8">
        <v>21</v>
      </c>
      <c r="D154" s="8" t="s">
        <v>199</v>
      </c>
      <c r="E154" s="8" t="s">
        <v>141</v>
      </c>
      <c r="F154" s="8" t="s">
        <v>150</v>
      </c>
      <c r="G154" s="8">
        <v>1994</v>
      </c>
      <c r="H154" s="8" t="s">
        <v>112</v>
      </c>
      <c r="I154" s="11">
        <v>1264.1600000000001</v>
      </c>
      <c r="J154" s="8">
        <v>2</v>
      </c>
      <c r="K154" s="8" t="s">
        <v>131</v>
      </c>
      <c r="L154" s="69">
        <f t="shared" si="11"/>
        <v>2024</v>
      </c>
      <c r="M154" s="69"/>
      <c r="N154" s="71">
        <f t="shared" si="12"/>
        <v>2054</v>
      </c>
      <c r="O154" s="71"/>
      <c r="P154" s="72"/>
      <c r="Q154" s="32">
        <f t="shared" si="10"/>
        <v>14664.256000000001</v>
      </c>
      <c r="R154" s="73">
        <f t="shared" si="9"/>
        <v>20479.392000000003</v>
      </c>
      <c r="S154">
        <v>1</v>
      </c>
      <c r="AI154" s="2"/>
      <c r="AJ154" s="2"/>
      <c r="AK154" s="2"/>
    </row>
    <row r="155" spans="1:37">
      <c r="A155">
        <v>195</v>
      </c>
      <c r="B155" s="8">
        <v>180</v>
      </c>
      <c r="C155" s="8">
        <v>21</v>
      </c>
      <c r="D155" s="8" t="s">
        <v>199</v>
      </c>
      <c r="E155" s="8" t="s">
        <v>141</v>
      </c>
      <c r="F155" s="8" t="s">
        <v>200</v>
      </c>
      <c r="G155" s="8">
        <v>1994</v>
      </c>
      <c r="H155" s="8"/>
      <c r="I155" s="11">
        <v>102.76</v>
      </c>
      <c r="J155" s="8">
        <v>1</v>
      </c>
      <c r="K155" s="8" t="s">
        <v>131</v>
      </c>
      <c r="L155" s="69">
        <f t="shared" si="11"/>
        <v>2024</v>
      </c>
      <c r="M155" s="69"/>
      <c r="N155" s="71">
        <f t="shared" si="12"/>
        <v>2054</v>
      </c>
      <c r="O155" s="71"/>
      <c r="P155" s="72"/>
      <c r="Q155" s="32">
        <f t="shared" si="10"/>
        <v>1192.0160000000001</v>
      </c>
      <c r="R155" s="73">
        <f t="shared" si="9"/>
        <v>1664.7120000000004</v>
      </c>
      <c r="S155">
        <v>1</v>
      </c>
      <c r="T155" s="1">
        <f>SUM(I151:I155)</f>
        <v>8010.0900000000011</v>
      </c>
      <c r="U155" s="1">
        <f>SUM(I1:I155)</f>
        <v>195787.26999999993</v>
      </c>
    </row>
    <row r="156" spans="1:37">
      <c r="A156">
        <v>25</v>
      </c>
      <c r="B156" s="8">
        <v>10</v>
      </c>
      <c r="C156" s="8">
        <v>21</v>
      </c>
      <c r="D156" s="8" t="s">
        <v>145</v>
      </c>
      <c r="E156" s="8" t="s">
        <v>129</v>
      </c>
      <c r="F156" s="8" t="s">
        <v>183</v>
      </c>
      <c r="G156" s="8">
        <v>1997</v>
      </c>
      <c r="H156" s="8"/>
      <c r="I156" s="11">
        <v>54.65</v>
      </c>
      <c r="J156" s="8"/>
      <c r="K156" s="8" t="s">
        <v>151</v>
      </c>
      <c r="L156" s="69">
        <f t="shared" si="11"/>
        <v>2027</v>
      </c>
      <c r="M156" s="69"/>
      <c r="N156" s="70">
        <f t="shared" si="12"/>
        <v>2057</v>
      </c>
      <c r="O156" s="71"/>
      <c r="P156" s="72"/>
      <c r="Q156" s="32">
        <f t="shared" si="10"/>
        <v>633.93999999999994</v>
      </c>
      <c r="R156" s="73"/>
      <c r="S156">
        <v>1</v>
      </c>
    </row>
    <row r="157" spans="1:37">
      <c r="A157">
        <v>116</v>
      </c>
      <c r="B157" s="8">
        <v>101</v>
      </c>
      <c r="C157" s="8">
        <v>21</v>
      </c>
      <c r="D157" s="8" t="s">
        <v>137</v>
      </c>
      <c r="E157" s="8" t="s">
        <v>138</v>
      </c>
      <c r="F157" s="8" t="s">
        <v>157</v>
      </c>
      <c r="G157" s="8">
        <v>1998</v>
      </c>
      <c r="H157" s="8"/>
      <c r="I157" s="11">
        <v>79</v>
      </c>
      <c r="J157" s="8">
        <v>1</v>
      </c>
      <c r="K157" s="8" t="s">
        <v>131</v>
      </c>
      <c r="L157" s="69">
        <f t="shared" si="11"/>
        <v>2028</v>
      </c>
      <c r="M157" s="69"/>
      <c r="N157" s="70">
        <f t="shared" si="12"/>
        <v>2058</v>
      </c>
      <c r="O157" s="71"/>
      <c r="P157" s="72"/>
      <c r="Q157" s="32">
        <f t="shared" si="10"/>
        <v>916.4</v>
      </c>
      <c r="R157" s="73"/>
      <c r="S157">
        <v>1</v>
      </c>
    </row>
    <row r="158" spans="1:37">
      <c r="A158">
        <v>160</v>
      </c>
      <c r="B158" s="8">
        <v>145</v>
      </c>
      <c r="C158" s="8">
        <v>21</v>
      </c>
      <c r="D158" s="8" t="s">
        <v>179</v>
      </c>
      <c r="E158" s="8" t="s">
        <v>171</v>
      </c>
      <c r="F158" s="8" t="s">
        <v>198</v>
      </c>
      <c r="G158" s="8">
        <v>2000</v>
      </c>
      <c r="H158" s="8"/>
      <c r="I158" s="11">
        <v>19.239999999999998</v>
      </c>
      <c r="J158" s="8"/>
      <c r="K158" s="8" t="s">
        <v>165</v>
      </c>
      <c r="L158" s="69">
        <f t="shared" si="11"/>
        <v>2030</v>
      </c>
      <c r="M158" s="69"/>
      <c r="N158" s="70">
        <f t="shared" si="12"/>
        <v>2060</v>
      </c>
      <c r="O158" s="71"/>
      <c r="P158" s="72"/>
      <c r="Q158" s="32">
        <f t="shared" si="10"/>
        <v>223.18399999999997</v>
      </c>
      <c r="R158" s="73"/>
      <c r="S158">
        <v>1</v>
      </c>
    </row>
    <row r="159" spans="1:37">
      <c r="A159">
        <v>162</v>
      </c>
      <c r="B159" s="8">
        <v>147</v>
      </c>
      <c r="C159" s="8">
        <v>21</v>
      </c>
      <c r="D159" s="8" t="s">
        <v>179</v>
      </c>
      <c r="E159" s="8" t="s">
        <v>171</v>
      </c>
      <c r="F159" s="8" t="s">
        <v>201</v>
      </c>
      <c r="G159" s="8">
        <v>2000</v>
      </c>
      <c r="H159" s="8" t="s">
        <v>112</v>
      </c>
      <c r="I159" s="11">
        <v>347.9</v>
      </c>
      <c r="J159" s="8"/>
      <c r="K159" s="8" t="s">
        <v>131</v>
      </c>
      <c r="L159" s="69">
        <f t="shared" si="11"/>
        <v>2030</v>
      </c>
      <c r="M159" s="69"/>
      <c r="N159" s="70">
        <f t="shared" si="12"/>
        <v>2060</v>
      </c>
      <c r="O159" s="71"/>
      <c r="P159" s="72"/>
      <c r="Q159" s="32">
        <f t="shared" si="10"/>
        <v>4035.6399999999994</v>
      </c>
      <c r="R159" s="73"/>
      <c r="S159">
        <v>1</v>
      </c>
    </row>
    <row r="160" spans="1:37">
      <c r="A160">
        <v>163</v>
      </c>
      <c r="B160" s="8">
        <v>148</v>
      </c>
      <c r="C160" s="8">
        <v>21</v>
      </c>
      <c r="D160" s="8" t="s">
        <v>179</v>
      </c>
      <c r="E160" s="8" t="s">
        <v>171</v>
      </c>
      <c r="F160" s="8" t="s">
        <v>202</v>
      </c>
      <c r="G160" s="8">
        <v>2000</v>
      </c>
      <c r="H160" s="8"/>
      <c r="I160" s="11">
        <v>7.37</v>
      </c>
      <c r="J160" s="8"/>
      <c r="K160" s="8" t="s">
        <v>165</v>
      </c>
      <c r="L160" s="69">
        <f t="shared" si="11"/>
        <v>2030</v>
      </c>
      <c r="M160" s="69"/>
      <c r="N160" s="70">
        <f t="shared" si="12"/>
        <v>2060</v>
      </c>
      <c r="O160" s="71"/>
      <c r="P160" s="72"/>
      <c r="Q160" s="32">
        <f t="shared" si="10"/>
        <v>85.492000000000004</v>
      </c>
      <c r="R160" s="73"/>
      <c r="S160">
        <v>1</v>
      </c>
      <c r="T160" s="1"/>
    </row>
    <row r="161" spans="1:37">
      <c r="A161">
        <v>107</v>
      </c>
      <c r="B161" s="8">
        <v>92</v>
      </c>
      <c r="C161" s="8">
        <v>21</v>
      </c>
      <c r="D161" s="8" t="s">
        <v>152</v>
      </c>
      <c r="E161" s="8" t="s">
        <v>153</v>
      </c>
      <c r="F161" s="8" t="s">
        <v>146</v>
      </c>
      <c r="G161" s="8">
        <v>2001</v>
      </c>
      <c r="H161" s="8" t="s">
        <v>112</v>
      </c>
      <c r="I161" s="11">
        <v>3856.62</v>
      </c>
      <c r="J161" s="8">
        <v>3</v>
      </c>
      <c r="K161" s="8" t="s">
        <v>131</v>
      </c>
      <c r="L161" s="69">
        <f t="shared" si="11"/>
        <v>2031</v>
      </c>
      <c r="M161" s="69"/>
      <c r="N161" s="70">
        <f t="shared" si="12"/>
        <v>2061</v>
      </c>
      <c r="O161" s="71"/>
      <c r="P161" s="72"/>
      <c r="Q161" s="32">
        <f t="shared" si="10"/>
        <v>44736.791999999994</v>
      </c>
      <c r="R161" s="73"/>
      <c r="S161">
        <v>1</v>
      </c>
    </row>
    <row r="162" spans="1:37">
      <c r="A162">
        <v>168</v>
      </c>
      <c r="B162" s="8">
        <v>153</v>
      </c>
      <c r="C162" s="8">
        <v>21</v>
      </c>
      <c r="D162" s="8" t="s">
        <v>184</v>
      </c>
      <c r="E162" s="8" t="s">
        <v>144</v>
      </c>
      <c r="F162" s="8" t="s">
        <v>201</v>
      </c>
      <c r="G162" s="8">
        <v>2001</v>
      </c>
      <c r="H162" s="8" t="s">
        <v>112</v>
      </c>
      <c r="I162" s="11">
        <v>406.22</v>
      </c>
      <c r="J162" s="8">
        <v>2</v>
      </c>
      <c r="K162" s="8" t="s">
        <v>131</v>
      </c>
      <c r="L162" s="69">
        <f t="shared" si="11"/>
        <v>2031</v>
      </c>
      <c r="M162" s="69"/>
      <c r="N162" s="70">
        <f t="shared" si="12"/>
        <v>2061</v>
      </c>
      <c r="O162" s="71"/>
      <c r="P162" s="72"/>
      <c r="Q162" s="32">
        <f t="shared" si="10"/>
        <v>4712.152</v>
      </c>
      <c r="R162" s="73"/>
      <c r="S162">
        <v>1</v>
      </c>
    </row>
    <row r="163" spans="1:37">
      <c r="A163">
        <v>170</v>
      </c>
      <c r="B163" s="8">
        <v>155</v>
      </c>
      <c r="C163" s="8">
        <v>21</v>
      </c>
      <c r="D163" s="8" t="s">
        <v>184</v>
      </c>
      <c r="E163" s="8" t="s">
        <v>144</v>
      </c>
      <c r="F163" s="8" t="s">
        <v>203</v>
      </c>
      <c r="G163" s="8">
        <v>2001</v>
      </c>
      <c r="H163" s="8"/>
      <c r="I163" s="11">
        <v>5</v>
      </c>
      <c r="J163" s="8"/>
      <c r="K163" s="8" t="s">
        <v>165</v>
      </c>
      <c r="L163" s="69">
        <f t="shared" si="11"/>
        <v>2031</v>
      </c>
      <c r="M163" s="69"/>
      <c r="N163" s="70">
        <f t="shared" si="12"/>
        <v>2061</v>
      </c>
      <c r="O163" s="71"/>
      <c r="P163" s="72"/>
      <c r="Q163" s="32">
        <f t="shared" si="10"/>
        <v>58</v>
      </c>
      <c r="R163" s="73"/>
      <c r="S163">
        <v>1</v>
      </c>
      <c r="T163" s="1">
        <f>SUM(I158:I163)</f>
        <v>4642.3500000000004</v>
      </c>
    </row>
    <row r="164" spans="1:37">
      <c r="A164">
        <v>179</v>
      </c>
      <c r="B164" s="8">
        <v>164</v>
      </c>
      <c r="C164" s="8">
        <v>21</v>
      </c>
      <c r="D164" s="8" t="s">
        <v>149</v>
      </c>
      <c r="E164" s="8" t="s">
        <v>135</v>
      </c>
      <c r="F164" s="8" t="s">
        <v>201</v>
      </c>
      <c r="G164" s="8">
        <v>2001</v>
      </c>
      <c r="H164" s="8" t="s">
        <v>112</v>
      </c>
      <c r="I164" s="11">
        <v>464.46</v>
      </c>
      <c r="J164" s="8">
        <v>1</v>
      </c>
      <c r="K164" s="8" t="s">
        <v>131</v>
      </c>
      <c r="L164" s="69">
        <f t="shared" si="11"/>
        <v>2031</v>
      </c>
      <c r="M164" s="69"/>
      <c r="N164" s="70">
        <f t="shared" si="12"/>
        <v>2061</v>
      </c>
      <c r="O164" s="71"/>
      <c r="P164" s="72"/>
      <c r="Q164" s="32">
        <f t="shared" si="10"/>
        <v>5387.7359999999999</v>
      </c>
      <c r="R164" s="73"/>
      <c r="S164">
        <v>1</v>
      </c>
    </row>
    <row r="165" spans="1:37">
      <c r="A165">
        <v>183</v>
      </c>
      <c r="B165" s="8">
        <v>168</v>
      </c>
      <c r="C165" s="8">
        <v>21</v>
      </c>
      <c r="D165" s="8" t="s">
        <v>149</v>
      </c>
      <c r="E165" s="8" t="s">
        <v>135</v>
      </c>
      <c r="F165" s="8" t="s">
        <v>202</v>
      </c>
      <c r="G165" s="8">
        <v>2001</v>
      </c>
      <c r="H165" s="8"/>
      <c r="I165" s="11">
        <v>7.02</v>
      </c>
      <c r="J165" s="8"/>
      <c r="K165" s="8" t="s">
        <v>131</v>
      </c>
      <c r="L165" s="69">
        <f t="shared" si="11"/>
        <v>2031</v>
      </c>
      <c r="M165" s="69"/>
      <c r="N165" s="70">
        <f t="shared" si="12"/>
        <v>2061</v>
      </c>
      <c r="O165" s="71"/>
      <c r="P165" s="72"/>
      <c r="Q165" s="32">
        <f t="shared" si="10"/>
        <v>81.431999999999988</v>
      </c>
      <c r="R165" s="73"/>
      <c r="S165">
        <v>1</v>
      </c>
      <c r="T165" s="1">
        <f>SUM(I159:I165)</f>
        <v>5094.59</v>
      </c>
    </row>
    <row r="166" spans="1:37">
      <c r="A166">
        <v>53</v>
      </c>
      <c r="B166" s="8">
        <v>38</v>
      </c>
      <c r="C166" s="8">
        <v>21</v>
      </c>
      <c r="D166" s="8" t="s">
        <v>172</v>
      </c>
      <c r="E166" s="8" t="s">
        <v>171</v>
      </c>
      <c r="F166" s="8" t="s">
        <v>201</v>
      </c>
      <c r="G166" s="8">
        <v>2002</v>
      </c>
      <c r="H166" s="8" t="s">
        <v>112</v>
      </c>
      <c r="I166" s="11">
        <v>393.4</v>
      </c>
      <c r="J166" s="8">
        <v>1</v>
      </c>
      <c r="K166" s="8" t="s">
        <v>131</v>
      </c>
      <c r="L166" s="69">
        <f t="shared" si="11"/>
        <v>2032</v>
      </c>
      <c r="M166" s="69"/>
      <c r="N166" s="70">
        <f t="shared" si="12"/>
        <v>2062</v>
      </c>
      <c r="O166" s="71"/>
      <c r="P166" s="72"/>
      <c r="Q166" s="32">
        <f t="shared" si="10"/>
        <v>4563.4399999999996</v>
      </c>
      <c r="R166" s="73"/>
      <c r="S166">
        <v>1</v>
      </c>
      <c r="AI166" s="2"/>
      <c r="AJ166" s="2"/>
      <c r="AK166" s="2"/>
    </row>
    <row r="167" spans="1:37">
      <c r="A167">
        <v>56</v>
      </c>
      <c r="B167" s="8">
        <v>41</v>
      </c>
      <c r="C167" s="8">
        <v>21</v>
      </c>
      <c r="D167" s="8" t="s">
        <v>172</v>
      </c>
      <c r="E167" s="8" t="s">
        <v>171</v>
      </c>
      <c r="F167" s="8" t="s">
        <v>198</v>
      </c>
      <c r="G167" s="8">
        <v>2002</v>
      </c>
      <c r="H167" s="8"/>
      <c r="I167" s="11">
        <v>35.79</v>
      </c>
      <c r="J167" s="8"/>
      <c r="K167" s="8" t="s">
        <v>165</v>
      </c>
      <c r="L167" s="69">
        <f t="shared" si="11"/>
        <v>2032</v>
      </c>
      <c r="M167" s="69"/>
      <c r="N167" s="70">
        <f t="shared" si="12"/>
        <v>2062</v>
      </c>
      <c r="O167" s="71"/>
      <c r="P167" s="72"/>
      <c r="Q167" s="32">
        <f t="shared" si="10"/>
        <v>415.16399999999999</v>
      </c>
      <c r="R167" s="73"/>
      <c r="S167">
        <v>1</v>
      </c>
      <c r="AI167" s="2"/>
      <c r="AJ167" s="2"/>
      <c r="AK167" s="2"/>
    </row>
    <row r="168" spans="1:37">
      <c r="A168">
        <v>57</v>
      </c>
      <c r="B168" s="8">
        <v>42</v>
      </c>
      <c r="C168" s="8">
        <v>21</v>
      </c>
      <c r="D168" s="8" t="s">
        <v>172</v>
      </c>
      <c r="E168" s="8" t="s">
        <v>171</v>
      </c>
      <c r="F168" s="8" t="s">
        <v>194</v>
      </c>
      <c r="G168" s="8">
        <v>2002</v>
      </c>
      <c r="H168" s="8"/>
      <c r="I168" s="11">
        <v>9</v>
      </c>
      <c r="J168" s="8"/>
      <c r="K168" s="8" t="s">
        <v>151</v>
      </c>
      <c r="L168" s="69">
        <f t="shared" si="11"/>
        <v>2032</v>
      </c>
      <c r="M168" s="69"/>
      <c r="N168" s="70">
        <f t="shared" si="12"/>
        <v>2062</v>
      </c>
      <c r="O168" s="71"/>
      <c r="P168" s="72"/>
      <c r="Q168" s="32">
        <f t="shared" si="10"/>
        <v>104.39999999999999</v>
      </c>
      <c r="R168" s="73"/>
      <c r="S168">
        <v>1</v>
      </c>
      <c r="AI168" s="2"/>
      <c r="AJ168" s="2"/>
      <c r="AK168" s="2"/>
    </row>
    <row r="169" spans="1:37">
      <c r="A169">
        <v>58</v>
      </c>
      <c r="B169" s="8">
        <v>43</v>
      </c>
      <c r="C169" s="8">
        <v>21</v>
      </c>
      <c r="D169" s="8" t="s">
        <v>172</v>
      </c>
      <c r="E169" s="8" t="s">
        <v>171</v>
      </c>
      <c r="F169" s="8" t="s">
        <v>202</v>
      </c>
      <c r="G169" s="8">
        <v>2002</v>
      </c>
      <c r="H169" s="8"/>
      <c r="I169" s="11">
        <v>8.7100000000000009</v>
      </c>
      <c r="J169" s="8"/>
      <c r="K169" s="8" t="s">
        <v>165</v>
      </c>
      <c r="L169" s="69">
        <f t="shared" si="11"/>
        <v>2032</v>
      </c>
      <c r="M169" s="69"/>
      <c r="N169" s="70">
        <f t="shared" si="12"/>
        <v>2062</v>
      </c>
      <c r="O169" s="71"/>
      <c r="P169" s="72"/>
      <c r="Q169" s="32">
        <f t="shared" si="10"/>
        <v>101.036</v>
      </c>
      <c r="R169" s="73"/>
      <c r="S169">
        <v>1</v>
      </c>
      <c r="T169" s="1">
        <f>SUM(I160:I169)</f>
        <v>5193.59</v>
      </c>
      <c r="AI169" s="2"/>
      <c r="AJ169" s="2"/>
      <c r="AK169" s="2"/>
    </row>
    <row r="170" spans="1:37">
      <c r="A170">
        <v>123</v>
      </c>
      <c r="B170" s="8">
        <v>108</v>
      </c>
      <c r="C170" s="8">
        <v>21</v>
      </c>
      <c r="D170" s="8" t="s">
        <v>164</v>
      </c>
      <c r="E170" s="8" t="s">
        <v>162</v>
      </c>
      <c r="F170" s="8" t="s">
        <v>198</v>
      </c>
      <c r="G170" s="8">
        <v>2002</v>
      </c>
      <c r="H170" s="8"/>
      <c r="I170" s="11">
        <v>25.86</v>
      </c>
      <c r="J170" s="8"/>
      <c r="K170" s="8" t="s">
        <v>131</v>
      </c>
      <c r="L170" s="69">
        <f t="shared" si="11"/>
        <v>2032</v>
      </c>
      <c r="M170" s="69"/>
      <c r="N170" s="70">
        <f t="shared" si="12"/>
        <v>2062</v>
      </c>
      <c r="O170" s="71"/>
      <c r="P170" s="72"/>
      <c r="Q170" s="32">
        <f t="shared" si="10"/>
        <v>299.976</v>
      </c>
      <c r="R170" s="73"/>
      <c r="S170">
        <v>1</v>
      </c>
      <c r="AI170" s="2"/>
      <c r="AJ170" s="2"/>
      <c r="AK170" s="2"/>
    </row>
    <row r="171" spans="1:37">
      <c r="A171">
        <v>136</v>
      </c>
      <c r="B171" s="8">
        <v>121</v>
      </c>
      <c r="C171" s="8">
        <v>21</v>
      </c>
      <c r="D171" s="8" t="s">
        <v>169</v>
      </c>
      <c r="E171" s="8" t="s">
        <v>156</v>
      </c>
      <c r="F171" s="8" t="s">
        <v>201</v>
      </c>
      <c r="G171" s="8">
        <v>2002</v>
      </c>
      <c r="H171" s="8" t="s">
        <v>112</v>
      </c>
      <c r="I171" s="11">
        <v>416.6</v>
      </c>
      <c r="J171" s="8">
        <v>1</v>
      </c>
      <c r="K171" s="8" t="s">
        <v>131</v>
      </c>
      <c r="L171" s="69">
        <f t="shared" si="11"/>
        <v>2032</v>
      </c>
      <c r="M171" s="69"/>
      <c r="N171" s="70">
        <f t="shared" si="12"/>
        <v>2062</v>
      </c>
      <c r="O171" s="71"/>
      <c r="P171" s="72"/>
      <c r="Q171" s="32">
        <f t="shared" si="10"/>
        <v>4832.5600000000004</v>
      </c>
      <c r="R171" s="73"/>
      <c r="S171">
        <v>1</v>
      </c>
      <c r="AI171" s="2"/>
      <c r="AJ171" s="2"/>
      <c r="AK171" s="2"/>
    </row>
    <row r="172" spans="1:37">
      <c r="A172">
        <v>44</v>
      </c>
      <c r="B172" s="8">
        <v>29</v>
      </c>
      <c r="C172" s="8">
        <v>21</v>
      </c>
      <c r="D172" s="8" t="s">
        <v>140</v>
      </c>
      <c r="E172" s="8" t="s">
        <v>141</v>
      </c>
      <c r="F172" s="8" t="s">
        <v>201</v>
      </c>
      <c r="G172" s="8">
        <v>2003</v>
      </c>
      <c r="H172" s="8" t="s">
        <v>112</v>
      </c>
      <c r="I172" s="11">
        <v>297</v>
      </c>
      <c r="J172" s="8">
        <v>1</v>
      </c>
      <c r="K172" s="8" t="s">
        <v>131</v>
      </c>
      <c r="L172" s="69">
        <f t="shared" si="11"/>
        <v>2033</v>
      </c>
      <c r="M172" s="69"/>
      <c r="N172" s="70">
        <f t="shared" si="12"/>
        <v>2063</v>
      </c>
      <c r="O172" s="71"/>
      <c r="P172" s="72"/>
      <c r="Q172" s="32">
        <f t="shared" si="10"/>
        <v>3445.2</v>
      </c>
      <c r="R172" s="73"/>
      <c r="S172">
        <v>1</v>
      </c>
    </row>
    <row r="173" spans="1:37">
      <c r="A173">
        <v>47</v>
      </c>
      <c r="B173" s="8">
        <v>32</v>
      </c>
      <c r="C173" s="8">
        <v>21</v>
      </c>
      <c r="D173" s="8" t="s">
        <v>140</v>
      </c>
      <c r="E173" s="8" t="s">
        <v>141</v>
      </c>
      <c r="F173" s="8" t="s">
        <v>183</v>
      </c>
      <c r="G173" s="8">
        <v>2003</v>
      </c>
      <c r="H173" s="8"/>
      <c r="I173" s="11">
        <v>72.39</v>
      </c>
      <c r="J173" s="8"/>
      <c r="K173" s="8" t="s">
        <v>131</v>
      </c>
      <c r="L173" s="69">
        <f t="shared" si="11"/>
        <v>2033</v>
      </c>
      <c r="M173" s="69"/>
      <c r="N173" s="70">
        <f t="shared" si="12"/>
        <v>2063</v>
      </c>
      <c r="O173" s="71"/>
      <c r="P173" s="72"/>
      <c r="Q173" s="32">
        <f t="shared" si="10"/>
        <v>839.72399999999993</v>
      </c>
      <c r="R173" s="73"/>
      <c r="S173">
        <v>1</v>
      </c>
    </row>
    <row r="174" spans="1:37">
      <c r="A174">
        <v>48</v>
      </c>
      <c r="B174" s="8">
        <v>33</v>
      </c>
      <c r="C174" s="8">
        <v>21</v>
      </c>
      <c r="D174" s="8" t="s">
        <v>140</v>
      </c>
      <c r="E174" s="8" t="s">
        <v>141</v>
      </c>
      <c r="F174" s="8" t="s">
        <v>194</v>
      </c>
      <c r="G174" s="8">
        <v>2003</v>
      </c>
      <c r="H174" s="8"/>
      <c r="I174" s="11">
        <v>9</v>
      </c>
      <c r="J174" s="8"/>
      <c r="K174" s="8" t="s">
        <v>151</v>
      </c>
      <c r="L174" s="69">
        <f t="shared" si="11"/>
        <v>2033</v>
      </c>
      <c r="M174" s="69"/>
      <c r="N174" s="70">
        <f t="shared" si="12"/>
        <v>2063</v>
      </c>
      <c r="O174" s="71"/>
      <c r="P174" s="72"/>
      <c r="Q174" s="32">
        <f t="shared" ref="Q174:Q204" si="13">I174*N$6</f>
        <v>104.39999999999999</v>
      </c>
      <c r="R174" s="73"/>
      <c r="S174">
        <v>1</v>
      </c>
      <c r="T174" s="1">
        <f>SUM(I166:I174)</f>
        <v>1267.7500000000002</v>
      </c>
    </row>
    <row r="175" spans="1:37">
      <c r="A175">
        <v>67</v>
      </c>
      <c r="B175" s="8">
        <v>52</v>
      </c>
      <c r="C175" s="8">
        <v>21</v>
      </c>
      <c r="D175" s="8" t="s">
        <v>159</v>
      </c>
      <c r="E175" s="8" t="s">
        <v>160</v>
      </c>
      <c r="F175" s="8" t="s">
        <v>204</v>
      </c>
      <c r="G175" s="8">
        <v>2003</v>
      </c>
      <c r="H175" s="8"/>
      <c r="I175" s="11">
        <v>89.43</v>
      </c>
      <c r="J175" s="8"/>
      <c r="K175" s="8" t="s">
        <v>151</v>
      </c>
      <c r="L175" s="69">
        <f t="shared" si="11"/>
        <v>2033</v>
      </c>
      <c r="M175" s="69"/>
      <c r="N175" s="70">
        <f t="shared" si="12"/>
        <v>2063</v>
      </c>
      <c r="O175" s="71"/>
      <c r="P175" s="72"/>
      <c r="Q175" s="32">
        <f t="shared" si="13"/>
        <v>1037.3880000000001</v>
      </c>
      <c r="R175" s="73"/>
      <c r="S175">
        <v>1</v>
      </c>
      <c r="T175" s="1">
        <f>SUM(I167:I175)</f>
        <v>963.78</v>
      </c>
    </row>
    <row r="176" spans="1:37">
      <c r="A176">
        <v>96</v>
      </c>
      <c r="B176" s="8">
        <v>81</v>
      </c>
      <c r="C176" s="8">
        <v>21</v>
      </c>
      <c r="D176" s="8" t="s">
        <v>161</v>
      </c>
      <c r="E176" s="8" t="s">
        <v>162</v>
      </c>
      <c r="F176" s="8" t="s">
        <v>205</v>
      </c>
      <c r="G176" s="8">
        <v>2003</v>
      </c>
      <c r="H176" s="8" t="s">
        <v>112</v>
      </c>
      <c r="I176" s="11">
        <v>125.1</v>
      </c>
      <c r="J176" s="8">
        <v>1</v>
      </c>
      <c r="K176" s="8" t="s">
        <v>151</v>
      </c>
      <c r="L176" s="69">
        <f t="shared" si="11"/>
        <v>2033</v>
      </c>
      <c r="M176" s="69"/>
      <c r="N176" s="70">
        <f t="shared" si="12"/>
        <v>2063</v>
      </c>
      <c r="O176" s="71"/>
      <c r="P176" s="72"/>
      <c r="Q176" s="32">
        <f t="shared" si="13"/>
        <v>1451.1599999999999</v>
      </c>
      <c r="R176" s="73"/>
      <c r="S176">
        <v>1</v>
      </c>
    </row>
    <row r="177" spans="1:20">
      <c r="A177">
        <v>100</v>
      </c>
      <c r="B177" s="8">
        <v>85</v>
      </c>
      <c r="C177" s="8">
        <v>21</v>
      </c>
      <c r="D177" s="8" t="s">
        <v>161</v>
      </c>
      <c r="E177" s="8" t="s">
        <v>162</v>
      </c>
      <c r="F177" s="8" t="s">
        <v>203</v>
      </c>
      <c r="G177" s="8">
        <v>2003</v>
      </c>
      <c r="H177" s="8"/>
      <c r="I177" s="11">
        <v>80.8</v>
      </c>
      <c r="J177" s="8"/>
      <c r="K177" s="8" t="s">
        <v>151</v>
      </c>
      <c r="L177" s="69">
        <f t="shared" si="11"/>
        <v>2033</v>
      </c>
      <c r="M177" s="69"/>
      <c r="N177" s="70">
        <f t="shared" si="12"/>
        <v>2063</v>
      </c>
      <c r="O177" s="71"/>
      <c r="P177" s="72"/>
      <c r="Q177" s="32">
        <f t="shared" si="13"/>
        <v>937.28</v>
      </c>
      <c r="R177" s="73"/>
      <c r="S177">
        <v>1</v>
      </c>
      <c r="T177" s="1">
        <f>SUM(I170:I177)</f>
        <v>1116.1799999999998</v>
      </c>
    </row>
    <row r="178" spans="1:20">
      <c r="A178">
        <v>115</v>
      </c>
      <c r="B178" s="8">
        <v>100</v>
      </c>
      <c r="C178" s="8">
        <v>21</v>
      </c>
      <c r="D178" s="8" t="s">
        <v>137</v>
      </c>
      <c r="E178" s="8" t="s">
        <v>138</v>
      </c>
      <c r="F178" s="8" t="s">
        <v>201</v>
      </c>
      <c r="G178" s="8">
        <v>2004</v>
      </c>
      <c r="H178" s="8" t="s">
        <v>112</v>
      </c>
      <c r="I178" s="11">
        <v>409.97</v>
      </c>
      <c r="J178" s="8">
        <v>1</v>
      </c>
      <c r="K178" s="8" t="s">
        <v>131</v>
      </c>
      <c r="L178" s="69">
        <f t="shared" si="11"/>
        <v>2034</v>
      </c>
      <c r="M178" s="69"/>
      <c r="N178" s="70">
        <f t="shared" si="12"/>
        <v>2064</v>
      </c>
      <c r="O178" s="71"/>
      <c r="P178" s="72"/>
      <c r="Q178" s="32">
        <f t="shared" si="13"/>
        <v>4755.652</v>
      </c>
      <c r="R178" s="73"/>
      <c r="S178">
        <v>1</v>
      </c>
    </row>
    <row r="179" spans="1:20">
      <c r="A179">
        <v>194</v>
      </c>
      <c r="B179" s="8">
        <v>179</v>
      </c>
      <c r="C179" s="8">
        <v>21</v>
      </c>
      <c r="D179" s="8" t="s">
        <v>199</v>
      </c>
      <c r="E179" s="8" t="s">
        <v>141</v>
      </c>
      <c r="F179" s="8" t="s">
        <v>201</v>
      </c>
      <c r="G179" s="8">
        <v>2004</v>
      </c>
      <c r="H179" s="8" t="s">
        <v>112</v>
      </c>
      <c r="I179" s="11">
        <v>484.03</v>
      </c>
      <c r="J179" s="8">
        <v>1</v>
      </c>
      <c r="K179" s="8" t="s">
        <v>131</v>
      </c>
      <c r="L179" s="69">
        <f t="shared" si="11"/>
        <v>2034</v>
      </c>
      <c r="M179" s="69"/>
      <c r="N179" s="70">
        <f t="shared" si="12"/>
        <v>2064</v>
      </c>
      <c r="O179" s="71"/>
      <c r="P179" s="72"/>
      <c r="Q179" s="32">
        <f t="shared" si="13"/>
        <v>5614.7479999999996</v>
      </c>
      <c r="R179" s="73"/>
      <c r="S179">
        <v>1</v>
      </c>
    </row>
    <row r="180" spans="1:20">
      <c r="A180">
        <v>64</v>
      </c>
      <c r="B180" s="8">
        <v>49</v>
      </c>
      <c r="C180" s="8">
        <v>21</v>
      </c>
      <c r="D180" s="8" t="s">
        <v>159</v>
      </c>
      <c r="E180" s="8" t="s">
        <v>160</v>
      </c>
      <c r="F180" s="8" t="s">
        <v>157</v>
      </c>
      <c r="G180" s="8">
        <v>2005</v>
      </c>
      <c r="H180" s="8"/>
      <c r="I180" s="11">
        <v>82.6</v>
      </c>
      <c r="J180" s="8">
        <v>1</v>
      </c>
      <c r="K180" s="8" t="s">
        <v>131</v>
      </c>
      <c r="L180" s="69">
        <f t="shared" si="11"/>
        <v>2035</v>
      </c>
      <c r="M180" s="69"/>
      <c r="N180" s="70">
        <f t="shared" si="12"/>
        <v>2065</v>
      </c>
      <c r="O180" s="71"/>
      <c r="P180" s="72"/>
      <c r="Q180" s="32">
        <f t="shared" si="13"/>
        <v>958.15999999999985</v>
      </c>
      <c r="R180" s="73"/>
      <c r="S180">
        <v>1</v>
      </c>
    </row>
    <row r="181" spans="1:20">
      <c r="A181">
        <v>75</v>
      </c>
      <c r="B181" s="8">
        <v>60</v>
      </c>
      <c r="C181" s="8">
        <v>21</v>
      </c>
      <c r="D181" s="8" t="s">
        <v>155</v>
      </c>
      <c r="E181" s="8" t="s">
        <v>156</v>
      </c>
      <c r="F181" s="8" t="s">
        <v>206</v>
      </c>
      <c r="G181" s="8">
        <v>2005</v>
      </c>
      <c r="H181" s="8"/>
      <c r="I181" s="11">
        <v>15</v>
      </c>
      <c r="J181" s="8"/>
      <c r="K181" s="8" t="s">
        <v>151</v>
      </c>
      <c r="L181" s="69">
        <f t="shared" si="11"/>
        <v>2035</v>
      </c>
      <c r="M181" s="69"/>
      <c r="N181" s="70">
        <f t="shared" si="12"/>
        <v>2065</v>
      </c>
      <c r="O181" s="71"/>
      <c r="P181" s="72"/>
      <c r="Q181" s="32">
        <f t="shared" si="13"/>
        <v>174</v>
      </c>
      <c r="R181" s="73"/>
      <c r="S181">
        <v>1</v>
      </c>
    </row>
    <row r="182" spans="1:20">
      <c r="A182">
        <v>76</v>
      </c>
      <c r="B182" s="8">
        <v>61</v>
      </c>
      <c r="C182" s="8">
        <v>21</v>
      </c>
      <c r="D182" s="8" t="s">
        <v>155</v>
      </c>
      <c r="E182" s="8" t="s">
        <v>156</v>
      </c>
      <c r="F182" s="8" t="s">
        <v>203</v>
      </c>
      <c r="G182" s="8">
        <v>2005</v>
      </c>
      <c r="H182" s="8"/>
      <c r="I182" s="11">
        <v>24.22</v>
      </c>
      <c r="J182" s="8"/>
      <c r="K182" s="8" t="s">
        <v>151</v>
      </c>
      <c r="L182" s="69">
        <f t="shared" si="11"/>
        <v>2035</v>
      </c>
      <c r="M182" s="69"/>
      <c r="N182" s="70">
        <f t="shared" si="12"/>
        <v>2065</v>
      </c>
      <c r="O182" s="71"/>
      <c r="P182" s="72"/>
      <c r="Q182" s="32">
        <f t="shared" si="13"/>
        <v>280.952</v>
      </c>
      <c r="R182" s="73"/>
      <c r="S182">
        <v>1</v>
      </c>
    </row>
    <row r="183" spans="1:20">
      <c r="A183">
        <v>98</v>
      </c>
      <c r="B183" s="8">
        <v>83</v>
      </c>
      <c r="C183" s="8">
        <v>21</v>
      </c>
      <c r="D183" s="8" t="s">
        <v>161</v>
      </c>
      <c r="E183" s="8" t="s">
        <v>162</v>
      </c>
      <c r="F183" s="8" t="s">
        <v>207</v>
      </c>
      <c r="G183" s="8">
        <v>2005</v>
      </c>
      <c r="H183" s="8" t="s">
        <v>112</v>
      </c>
      <c r="I183" s="11">
        <v>1917.01</v>
      </c>
      <c r="J183" s="8">
        <v>4</v>
      </c>
      <c r="K183" s="8" t="s">
        <v>131</v>
      </c>
      <c r="L183" s="69">
        <f t="shared" si="11"/>
        <v>2035</v>
      </c>
      <c r="M183" s="69"/>
      <c r="N183" s="70">
        <f t="shared" si="12"/>
        <v>2065</v>
      </c>
      <c r="O183" s="71"/>
      <c r="P183" s="72"/>
      <c r="Q183" s="32">
        <f t="shared" si="13"/>
        <v>22237.315999999999</v>
      </c>
      <c r="R183" s="73"/>
      <c r="S183">
        <v>1</v>
      </c>
    </row>
    <row r="184" spans="1:20">
      <c r="A184">
        <v>99</v>
      </c>
      <c r="B184" s="8">
        <v>84</v>
      </c>
      <c r="C184" s="8">
        <v>21</v>
      </c>
      <c r="D184" s="8" t="s">
        <v>161</v>
      </c>
      <c r="E184" s="8" t="s">
        <v>162</v>
      </c>
      <c r="F184" s="8" t="s">
        <v>194</v>
      </c>
      <c r="G184" s="8">
        <v>2005</v>
      </c>
      <c r="H184" s="8"/>
      <c r="I184" s="11">
        <v>40.89</v>
      </c>
      <c r="J184" s="8"/>
      <c r="K184" s="8" t="s">
        <v>131</v>
      </c>
      <c r="L184" s="69">
        <f t="shared" si="11"/>
        <v>2035</v>
      </c>
      <c r="M184" s="69"/>
      <c r="N184" s="70">
        <f t="shared" si="12"/>
        <v>2065</v>
      </c>
      <c r="O184" s="71"/>
      <c r="P184" s="72"/>
      <c r="Q184" s="32">
        <f t="shared" si="13"/>
        <v>474.32400000000001</v>
      </c>
      <c r="R184" s="73"/>
      <c r="S184">
        <v>1</v>
      </c>
    </row>
    <row r="185" spans="1:20">
      <c r="A185">
        <v>63</v>
      </c>
      <c r="B185" s="8">
        <v>48</v>
      </c>
      <c r="C185" s="8">
        <v>21</v>
      </c>
      <c r="D185" s="8" t="s">
        <v>159</v>
      </c>
      <c r="E185" s="8" t="s">
        <v>160</v>
      </c>
      <c r="F185" s="8" t="s">
        <v>201</v>
      </c>
      <c r="G185" s="8">
        <v>2006</v>
      </c>
      <c r="H185" s="8" t="s">
        <v>112</v>
      </c>
      <c r="I185" s="11">
        <v>496.25</v>
      </c>
      <c r="J185" s="8">
        <v>1</v>
      </c>
      <c r="K185" s="8" t="s">
        <v>131</v>
      </c>
      <c r="L185" s="69">
        <f t="shared" si="11"/>
        <v>2036</v>
      </c>
      <c r="M185" s="69"/>
      <c r="N185" s="70">
        <f t="shared" si="12"/>
        <v>2066</v>
      </c>
      <c r="O185" s="71"/>
      <c r="P185" s="72"/>
      <c r="Q185" s="32">
        <f t="shared" si="13"/>
        <v>5756.5</v>
      </c>
      <c r="R185" s="73"/>
      <c r="S185">
        <v>1</v>
      </c>
    </row>
    <row r="186" spans="1:20">
      <c r="A186">
        <v>66</v>
      </c>
      <c r="B186" s="8">
        <v>51</v>
      </c>
      <c r="C186" s="8">
        <v>21</v>
      </c>
      <c r="D186" s="8" t="s">
        <v>159</v>
      </c>
      <c r="E186" s="8" t="s">
        <v>160</v>
      </c>
      <c r="F186" s="8" t="s">
        <v>202</v>
      </c>
      <c r="G186" s="8">
        <v>2006</v>
      </c>
      <c r="H186" s="8"/>
      <c r="I186" s="11">
        <v>10.5</v>
      </c>
      <c r="J186" s="8"/>
      <c r="K186" s="8" t="s">
        <v>131</v>
      </c>
      <c r="L186" s="69">
        <f t="shared" si="11"/>
        <v>2036</v>
      </c>
      <c r="M186" s="69"/>
      <c r="N186" s="70">
        <f t="shared" si="12"/>
        <v>2066</v>
      </c>
      <c r="O186" s="71"/>
      <c r="P186" s="72"/>
      <c r="Q186" s="32">
        <f t="shared" si="13"/>
        <v>121.8</v>
      </c>
      <c r="R186" s="73"/>
      <c r="S186">
        <v>1</v>
      </c>
    </row>
    <row r="187" spans="1:20">
      <c r="A187">
        <v>71</v>
      </c>
      <c r="B187" s="8">
        <v>56</v>
      </c>
      <c r="C187" s="8">
        <v>21</v>
      </c>
      <c r="D187" s="8" t="s">
        <v>155</v>
      </c>
      <c r="E187" s="8" t="s">
        <v>156</v>
      </c>
      <c r="F187" s="8" t="s">
        <v>201</v>
      </c>
      <c r="G187" s="8">
        <v>2006</v>
      </c>
      <c r="H187" s="8" t="s">
        <v>112</v>
      </c>
      <c r="I187" s="11">
        <v>751.01</v>
      </c>
      <c r="J187" s="8">
        <v>2</v>
      </c>
      <c r="K187" s="8" t="s">
        <v>131</v>
      </c>
      <c r="L187" s="69">
        <f t="shared" si="11"/>
        <v>2036</v>
      </c>
      <c r="M187" s="69"/>
      <c r="N187" s="70">
        <f t="shared" si="12"/>
        <v>2066</v>
      </c>
      <c r="O187" s="71"/>
      <c r="P187" s="72"/>
      <c r="Q187" s="32">
        <f t="shared" si="13"/>
        <v>8711.7160000000003</v>
      </c>
      <c r="R187" s="73"/>
      <c r="S187">
        <v>1</v>
      </c>
    </row>
    <row r="188" spans="1:20">
      <c r="A188">
        <v>72</v>
      </c>
      <c r="B188" s="8">
        <v>57</v>
      </c>
      <c r="C188" s="8">
        <v>21</v>
      </c>
      <c r="D188" s="8" t="s">
        <v>155</v>
      </c>
      <c r="E188" s="8" t="s">
        <v>156</v>
      </c>
      <c r="F188" s="8" t="s">
        <v>157</v>
      </c>
      <c r="G188" s="8">
        <v>2006</v>
      </c>
      <c r="H188" s="8"/>
      <c r="I188" s="11">
        <v>172.34</v>
      </c>
      <c r="J188" s="8">
        <v>1</v>
      </c>
      <c r="K188" s="8" t="s">
        <v>131</v>
      </c>
      <c r="L188" s="69">
        <f t="shared" si="11"/>
        <v>2036</v>
      </c>
      <c r="M188" s="69"/>
      <c r="N188" s="70">
        <f t="shared" si="12"/>
        <v>2066</v>
      </c>
      <c r="O188" s="71"/>
      <c r="P188" s="72"/>
      <c r="Q188" s="32">
        <f t="shared" si="13"/>
        <v>1999.144</v>
      </c>
      <c r="R188" s="73"/>
      <c r="S188">
        <v>1</v>
      </c>
    </row>
    <row r="189" spans="1:20">
      <c r="A189">
        <v>77</v>
      </c>
      <c r="B189" s="8">
        <v>62</v>
      </c>
      <c r="C189" s="8">
        <v>21</v>
      </c>
      <c r="D189" s="8" t="s">
        <v>155</v>
      </c>
      <c r="E189" s="8" t="s">
        <v>156</v>
      </c>
      <c r="F189" s="8" t="s">
        <v>202</v>
      </c>
      <c r="G189" s="8">
        <v>2006</v>
      </c>
      <c r="H189" s="8"/>
      <c r="I189" s="11">
        <v>7.08</v>
      </c>
      <c r="J189" s="8"/>
      <c r="K189" s="8" t="s">
        <v>131</v>
      </c>
      <c r="L189" s="69">
        <f t="shared" si="11"/>
        <v>2036</v>
      </c>
      <c r="M189" s="69"/>
      <c r="N189" s="70">
        <f t="shared" si="12"/>
        <v>2066</v>
      </c>
      <c r="O189" s="71"/>
      <c r="P189" s="72"/>
      <c r="Q189" s="32">
        <f t="shared" si="13"/>
        <v>82.128</v>
      </c>
      <c r="R189" s="73"/>
      <c r="S189">
        <v>1</v>
      </c>
      <c r="T189" s="1">
        <f>SUM(I180:I189)</f>
        <v>3516.8999999999996</v>
      </c>
    </row>
    <row r="190" spans="1:20">
      <c r="A190">
        <v>34</v>
      </c>
      <c r="B190" s="8">
        <v>19</v>
      </c>
      <c r="C190" s="8">
        <v>21</v>
      </c>
      <c r="D190" s="8" t="s">
        <v>134</v>
      </c>
      <c r="E190" s="8" t="s">
        <v>135</v>
      </c>
      <c r="F190" s="8" t="s">
        <v>201</v>
      </c>
      <c r="G190" s="8">
        <v>2007</v>
      </c>
      <c r="H190" s="8" t="s">
        <v>112</v>
      </c>
      <c r="I190" s="11">
        <v>454.72</v>
      </c>
      <c r="J190" s="8">
        <v>2</v>
      </c>
      <c r="K190" s="8" t="s">
        <v>131</v>
      </c>
      <c r="L190" s="69">
        <f t="shared" si="11"/>
        <v>2037</v>
      </c>
      <c r="M190" s="69"/>
      <c r="N190" s="70">
        <f t="shared" si="12"/>
        <v>2067</v>
      </c>
      <c r="O190" s="71"/>
      <c r="P190" s="72"/>
      <c r="Q190" s="32">
        <f t="shared" si="13"/>
        <v>5274.7520000000004</v>
      </c>
      <c r="R190" s="73"/>
      <c r="S190">
        <v>1</v>
      </c>
    </row>
    <row r="191" spans="1:20">
      <c r="A191">
        <v>39</v>
      </c>
      <c r="B191" s="8">
        <v>24</v>
      </c>
      <c r="C191" s="8">
        <v>21</v>
      </c>
      <c r="D191" s="8" t="s">
        <v>134</v>
      </c>
      <c r="E191" s="8" t="s">
        <v>135</v>
      </c>
      <c r="F191" s="8" t="s">
        <v>208</v>
      </c>
      <c r="G191" s="8">
        <v>2007</v>
      </c>
      <c r="H191" s="8"/>
      <c r="I191" s="11">
        <v>15.6</v>
      </c>
      <c r="J191" s="8"/>
      <c r="K191" s="8" t="s">
        <v>131</v>
      </c>
      <c r="L191" s="69">
        <f t="shared" si="11"/>
        <v>2037</v>
      </c>
      <c r="M191" s="69"/>
      <c r="N191" s="70">
        <f t="shared" si="12"/>
        <v>2067</v>
      </c>
      <c r="O191" s="71"/>
      <c r="P191" s="72"/>
      <c r="Q191" s="32">
        <f t="shared" si="13"/>
        <v>180.95999999999998</v>
      </c>
      <c r="R191" s="73"/>
      <c r="S191">
        <v>1</v>
      </c>
      <c r="T191" s="1">
        <f>SUM(I182:I191)</f>
        <v>3889.6200000000003</v>
      </c>
    </row>
    <row r="192" spans="1:20">
      <c r="A192">
        <v>65</v>
      </c>
      <c r="B192" s="8">
        <v>50</v>
      </c>
      <c r="C192" s="8">
        <v>21</v>
      </c>
      <c r="D192" s="8" t="s">
        <v>159</v>
      </c>
      <c r="E192" s="8" t="s">
        <v>160</v>
      </c>
      <c r="F192" s="8" t="s">
        <v>209</v>
      </c>
      <c r="G192" s="8">
        <v>2007</v>
      </c>
      <c r="H192" s="8" t="s">
        <v>112</v>
      </c>
      <c r="I192" s="11">
        <v>215.28</v>
      </c>
      <c r="J192" s="8">
        <v>2</v>
      </c>
      <c r="K192" s="8" t="s">
        <v>151</v>
      </c>
      <c r="L192" s="69">
        <f t="shared" si="11"/>
        <v>2037</v>
      </c>
      <c r="M192" s="69"/>
      <c r="N192" s="70">
        <f t="shared" si="12"/>
        <v>2067</v>
      </c>
      <c r="O192" s="71"/>
      <c r="P192" s="72"/>
      <c r="Q192" s="32">
        <f t="shared" si="13"/>
        <v>2497.248</v>
      </c>
      <c r="R192" s="73"/>
      <c r="S192">
        <v>1</v>
      </c>
    </row>
    <row r="193" spans="1:20">
      <c r="A193">
        <v>82</v>
      </c>
      <c r="B193" s="8">
        <v>67</v>
      </c>
      <c r="C193" s="8">
        <v>21</v>
      </c>
      <c r="D193" s="8" t="s">
        <v>143</v>
      </c>
      <c r="E193" s="8" t="s">
        <v>144</v>
      </c>
      <c r="F193" s="8" t="s">
        <v>201</v>
      </c>
      <c r="G193" s="8">
        <v>2007</v>
      </c>
      <c r="H193" s="8" t="s">
        <v>112</v>
      </c>
      <c r="I193" s="11">
        <v>799.22</v>
      </c>
      <c r="J193" s="8">
        <v>2</v>
      </c>
      <c r="K193" s="8" t="s">
        <v>131</v>
      </c>
      <c r="L193" s="69">
        <f t="shared" si="11"/>
        <v>2037</v>
      </c>
      <c r="M193" s="69"/>
      <c r="N193" s="70">
        <f t="shared" si="12"/>
        <v>2067</v>
      </c>
      <c r="O193" s="71"/>
      <c r="P193" s="72"/>
      <c r="Q193" s="32">
        <f t="shared" si="13"/>
        <v>9270.9519999999993</v>
      </c>
      <c r="R193" s="73"/>
      <c r="S193">
        <v>1</v>
      </c>
    </row>
    <row r="194" spans="1:20">
      <c r="A194">
        <v>86</v>
      </c>
      <c r="B194" s="8">
        <v>71</v>
      </c>
      <c r="C194" s="8">
        <v>21</v>
      </c>
      <c r="D194" s="8" t="s">
        <v>143</v>
      </c>
      <c r="E194" s="8" t="s">
        <v>144</v>
      </c>
      <c r="F194" s="8" t="s">
        <v>210</v>
      </c>
      <c r="G194" s="8">
        <v>2007</v>
      </c>
      <c r="H194" s="8"/>
      <c r="I194" s="11">
        <v>11.49</v>
      </c>
      <c r="J194" s="8"/>
      <c r="K194" s="8" t="s">
        <v>131</v>
      </c>
      <c r="L194" s="69">
        <f t="shared" si="11"/>
        <v>2037</v>
      </c>
      <c r="M194" s="69"/>
      <c r="N194" s="70">
        <f t="shared" si="12"/>
        <v>2067</v>
      </c>
      <c r="O194" s="71"/>
      <c r="P194" s="72"/>
      <c r="Q194" s="32">
        <f t="shared" si="13"/>
        <v>133.28399999999999</v>
      </c>
      <c r="R194" s="73"/>
      <c r="S194">
        <v>1</v>
      </c>
      <c r="T194" s="1">
        <f>SUM(I186:I194)</f>
        <v>2437.2399999999998</v>
      </c>
    </row>
    <row r="195" spans="1:20">
      <c r="A195">
        <v>92</v>
      </c>
      <c r="B195" s="8">
        <v>77</v>
      </c>
      <c r="C195" s="8">
        <v>21</v>
      </c>
      <c r="D195" s="8" t="s">
        <v>175</v>
      </c>
      <c r="E195" s="8" t="s">
        <v>176</v>
      </c>
      <c r="F195" s="8" t="s">
        <v>200</v>
      </c>
      <c r="G195" s="8">
        <v>2008</v>
      </c>
      <c r="H195" s="8"/>
      <c r="I195" s="11">
        <v>152.1</v>
      </c>
      <c r="J195" s="8">
        <v>1</v>
      </c>
      <c r="K195" s="8" t="s">
        <v>131</v>
      </c>
      <c r="L195" s="69">
        <f t="shared" si="11"/>
        <v>2038</v>
      </c>
      <c r="M195" s="69"/>
      <c r="N195" s="70">
        <f t="shared" si="12"/>
        <v>2068</v>
      </c>
      <c r="O195" s="71"/>
      <c r="P195" s="72"/>
      <c r="Q195" s="32">
        <f t="shared" si="13"/>
        <v>1764.36</v>
      </c>
      <c r="R195" s="73"/>
      <c r="S195">
        <v>1</v>
      </c>
      <c r="T195" s="1">
        <f>SUM(I190:I195)</f>
        <v>1648.41</v>
      </c>
    </row>
    <row r="196" spans="1:20">
      <c r="A196">
        <v>35</v>
      </c>
      <c r="B196" s="8">
        <v>20</v>
      </c>
      <c r="C196" s="8">
        <v>21</v>
      </c>
      <c r="D196" s="8" t="s">
        <v>134</v>
      </c>
      <c r="E196" s="8" t="s">
        <v>135</v>
      </c>
      <c r="F196" s="8" t="s">
        <v>200</v>
      </c>
      <c r="G196" s="8">
        <v>2009</v>
      </c>
      <c r="H196" s="8"/>
      <c r="I196" s="11">
        <v>135.1</v>
      </c>
      <c r="J196" s="8">
        <v>1</v>
      </c>
      <c r="K196" s="8" t="s">
        <v>131</v>
      </c>
      <c r="L196" s="69">
        <f t="shared" si="11"/>
        <v>2039</v>
      </c>
      <c r="M196" s="69"/>
      <c r="N196" s="70">
        <f t="shared" si="12"/>
        <v>2069</v>
      </c>
      <c r="O196" s="71"/>
      <c r="P196" s="72"/>
      <c r="Q196" s="32">
        <f t="shared" si="13"/>
        <v>1567.1599999999999</v>
      </c>
      <c r="R196" s="73"/>
      <c r="S196">
        <v>1</v>
      </c>
    </row>
    <row r="197" spans="1:20">
      <c r="A197">
        <v>38</v>
      </c>
      <c r="B197" s="8">
        <v>23</v>
      </c>
      <c r="C197" s="8">
        <v>21</v>
      </c>
      <c r="D197" s="8" t="s">
        <v>134</v>
      </c>
      <c r="E197" s="8" t="s">
        <v>135</v>
      </c>
      <c r="F197" s="8" t="s">
        <v>183</v>
      </c>
      <c r="G197" s="8">
        <v>2009</v>
      </c>
      <c r="H197" s="8"/>
      <c r="I197" s="11">
        <v>74.7</v>
      </c>
      <c r="J197" s="8"/>
      <c r="K197" s="8" t="s">
        <v>165</v>
      </c>
      <c r="L197" s="69">
        <f t="shared" si="11"/>
        <v>2039</v>
      </c>
      <c r="M197" s="69"/>
      <c r="N197" s="70">
        <f t="shared" si="12"/>
        <v>2069</v>
      </c>
      <c r="O197" s="71"/>
      <c r="P197" s="72"/>
      <c r="Q197" s="32">
        <f t="shared" si="13"/>
        <v>866.52</v>
      </c>
      <c r="R197" s="73"/>
      <c r="S197">
        <v>1</v>
      </c>
    </row>
    <row r="198" spans="1:20">
      <c r="A198">
        <v>143</v>
      </c>
      <c r="B198" s="8">
        <v>128</v>
      </c>
      <c r="C198" s="8">
        <v>21</v>
      </c>
      <c r="D198" s="8" t="s">
        <v>170</v>
      </c>
      <c r="E198" s="8" t="s">
        <v>171</v>
      </c>
      <c r="F198" s="8" t="s">
        <v>201</v>
      </c>
      <c r="G198" s="8">
        <v>2009</v>
      </c>
      <c r="H198" s="8" t="s">
        <v>112</v>
      </c>
      <c r="I198" s="11">
        <v>437.4</v>
      </c>
      <c r="J198" s="8">
        <v>2</v>
      </c>
      <c r="K198" s="8" t="s">
        <v>131</v>
      </c>
      <c r="L198" s="69">
        <f t="shared" si="11"/>
        <v>2039</v>
      </c>
      <c r="M198" s="69"/>
      <c r="N198" s="70">
        <f t="shared" si="12"/>
        <v>2069</v>
      </c>
      <c r="O198" s="71"/>
      <c r="P198" s="72"/>
      <c r="Q198" s="32">
        <f t="shared" si="13"/>
        <v>5073.8399999999992</v>
      </c>
      <c r="R198" s="73"/>
      <c r="S198">
        <v>1</v>
      </c>
    </row>
    <row r="199" spans="1:20">
      <c r="A199">
        <v>151</v>
      </c>
      <c r="B199" s="8">
        <v>136</v>
      </c>
      <c r="C199" s="8">
        <v>21</v>
      </c>
      <c r="D199" s="8" t="s">
        <v>177</v>
      </c>
      <c r="E199" s="8" t="s">
        <v>162</v>
      </c>
      <c r="F199" s="8" t="s">
        <v>201</v>
      </c>
      <c r="G199" s="8">
        <v>2010</v>
      </c>
      <c r="H199" s="8" t="s">
        <v>112</v>
      </c>
      <c r="I199" s="11">
        <v>618.16999999999996</v>
      </c>
      <c r="J199" s="8">
        <v>2</v>
      </c>
      <c r="K199" s="8" t="s">
        <v>131</v>
      </c>
      <c r="L199" s="69">
        <f t="shared" si="11"/>
        <v>2040</v>
      </c>
      <c r="M199" s="69"/>
      <c r="N199" s="70">
        <f t="shared" si="12"/>
        <v>2070</v>
      </c>
      <c r="O199" s="71"/>
      <c r="P199" s="72"/>
      <c r="Q199" s="32">
        <f t="shared" si="13"/>
        <v>7170.771999999999</v>
      </c>
      <c r="R199" s="73"/>
      <c r="S199">
        <v>1</v>
      </c>
    </row>
    <row r="200" spans="1:20">
      <c r="A200">
        <v>153</v>
      </c>
      <c r="B200" s="8">
        <v>138</v>
      </c>
      <c r="C200" s="8">
        <v>21</v>
      </c>
      <c r="D200" s="8" t="s">
        <v>177</v>
      </c>
      <c r="E200" s="8" t="s">
        <v>162</v>
      </c>
      <c r="F200" s="8" t="s">
        <v>211</v>
      </c>
      <c r="G200" s="8">
        <v>2010</v>
      </c>
      <c r="H200" s="8"/>
      <c r="I200" s="11">
        <v>22.11</v>
      </c>
      <c r="J200" s="8"/>
      <c r="K200" s="8" t="s">
        <v>151</v>
      </c>
      <c r="L200" s="69">
        <f t="shared" si="11"/>
        <v>2040</v>
      </c>
      <c r="M200" s="69"/>
      <c r="N200" s="70">
        <f t="shared" si="12"/>
        <v>2070</v>
      </c>
      <c r="O200" s="71"/>
      <c r="P200" s="72"/>
      <c r="Q200" s="32">
        <f t="shared" si="13"/>
        <v>256.476</v>
      </c>
      <c r="R200" s="73"/>
      <c r="S200">
        <v>1</v>
      </c>
      <c r="T200" s="1">
        <f>SUM(I195:I200)</f>
        <v>1439.5799999999997</v>
      </c>
    </row>
    <row r="201" spans="1:20">
      <c r="A201">
        <v>28</v>
      </c>
      <c r="B201" s="8">
        <v>13</v>
      </c>
      <c r="C201" s="8">
        <v>21</v>
      </c>
      <c r="D201" s="8" t="s">
        <v>145</v>
      </c>
      <c r="E201" s="8" t="s">
        <v>129</v>
      </c>
      <c r="F201" s="8" t="s">
        <v>163</v>
      </c>
      <c r="G201" s="8">
        <v>2011</v>
      </c>
      <c r="H201" s="8"/>
      <c r="I201" s="11">
        <v>5.67</v>
      </c>
      <c r="J201" s="8"/>
      <c r="K201" s="8" t="s">
        <v>151</v>
      </c>
      <c r="L201" s="69">
        <f t="shared" si="11"/>
        <v>2041</v>
      </c>
      <c r="M201" s="69"/>
      <c r="N201" s="70">
        <f t="shared" si="12"/>
        <v>2071</v>
      </c>
      <c r="O201" s="71"/>
      <c r="P201" s="72"/>
      <c r="Q201" s="32">
        <f t="shared" si="13"/>
        <v>65.771999999999991</v>
      </c>
      <c r="R201" s="73"/>
      <c r="S201">
        <v>1</v>
      </c>
    </row>
    <row r="202" spans="1:20">
      <c r="A202">
        <v>29</v>
      </c>
      <c r="B202" s="8">
        <v>14</v>
      </c>
      <c r="C202" s="8">
        <v>21</v>
      </c>
      <c r="D202" s="8" t="s">
        <v>145</v>
      </c>
      <c r="E202" s="8" t="s">
        <v>129</v>
      </c>
      <c r="F202" s="8" t="s">
        <v>212</v>
      </c>
      <c r="G202" s="8">
        <v>2011</v>
      </c>
      <c r="H202" s="8"/>
      <c r="I202" s="11">
        <v>11.34</v>
      </c>
      <c r="J202" s="8"/>
      <c r="K202" s="8" t="s">
        <v>151</v>
      </c>
      <c r="L202" s="69">
        <f t="shared" si="11"/>
        <v>2041</v>
      </c>
      <c r="M202" s="69"/>
      <c r="N202" s="70">
        <f t="shared" si="12"/>
        <v>2071</v>
      </c>
      <c r="O202" s="71"/>
      <c r="P202" s="72"/>
      <c r="Q202" s="32">
        <f t="shared" si="13"/>
        <v>131.54399999999998</v>
      </c>
      <c r="R202" s="73"/>
      <c r="S202">
        <v>1</v>
      </c>
      <c r="T202" s="1">
        <f>SUM(I191:I202)</f>
        <v>2498.1800000000003</v>
      </c>
    </row>
    <row r="203" spans="1:20">
      <c r="A203">
        <v>164</v>
      </c>
      <c r="B203" s="8">
        <v>149</v>
      </c>
      <c r="C203" s="8">
        <v>21</v>
      </c>
      <c r="D203" s="8" t="s">
        <v>179</v>
      </c>
      <c r="E203" s="8" t="s">
        <v>171</v>
      </c>
      <c r="F203" s="8" t="s">
        <v>213</v>
      </c>
      <c r="G203" s="8">
        <v>2011</v>
      </c>
      <c r="H203" s="8"/>
      <c r="I203" s="11">
        <v>674</v>
      </c>
      <c r="J203" s="8">
        <v>2</v>
      </c>
      <c r="K203" s="8" t="s">
        <v>214</v>
      </c>
      <c r="L203" s="69">
        <f t="shared" si="11"/>
        <v>2041</v>
      </c>
      <c r="M203" s="69"/>
      <c r="N203" s="70">
        <f t="shared" si="12"/>
        <v>2071</v>
      </c>
      <c r="O203" s="71"/>
      <c r="P203" s="72"/>
      <c r="Q203" s="32">
        <f t="shared" si="13"/>
        <v>7818.4</v>
      </c>
      <c r="R203" s="73"/>
      <c r="S203">
        <v>1</v>
      </c>
      <c r="T203" s="1">
        <f>SUM(I193:I203)</f>
        <v>2941.3000000000006</v>
      </c>
    </row>
    <row r="204" spans="1:20">
      <c r="A204">
        <v>22</v>
      </c>
      <c r="B204" s="8">
        <v>7</v>
      </c>
      <c r="C204" s="8">
        <v>21</v>
      </c>
      <c r="D204" s="8" t="s">
        <v>145</v>
      </c>
      <c r="E204" s="8" t="s">
        <v>129</v>
      </c>
      <c r="F204" s="8" t="s">
        <v>201</v>
      </c>
      <c r="G204" s="8">
        <v>2012</v>
      </c>
      <c r="H204" s="8" t="s">
        <v>112</v>
      </c>
      <c r="I204" s="11">
        <v>495.83</v>
      </c>
      <c r="J204" s="8">
        <v>2</v>
      </c>
      <c r="K204" s="8" t="s">
        <v>131</v>
      </c>
      <c r="L204" s="69">
        <f t="shared" si="11"/>
        <v>2042</v>
      </c>
      <c r="M204" s="69"/>
      <c r="N204" s="70">
        <f t="shared" si="12"/>
        <v>2072</v>
      </c>
      <c r="O204" s="71"/>
      <c r="P204" s="72"/>
      <c r="Q204" s="32">
        <f t="shared" si="13"/>
        <v>5751.6279999999997</v>
      </c>
      <c r="R204" s="73"/>
      <c r="S204">
        <v>1</v>
      </c>
    </row>
    <row r="205" spans="1:20">
      <c r="A205">
        <v>252</v>
      </c>
      <c r="B205" s="8">
        <v>237</v>
      </c>
      <c r="C205" s="8">
        <v>22</v>
      </c>
      <c r="D205" s="8" t="s">
        <v>215</v>
      </c>
      <c r="E205" s="8" t="s">
        <v>162</v>
      </c>
      <c r="F205" s="8" t="s">
        <v>150</v>
      </c>
      <c r="G205" s="8">
        <v>1967</v>
      </c>
      <c r="H205" s="8" t="s">
        <v>112</v>
      </c>
      <c r="I205" s="11">
        <v>850</v>
      </c>
      <c r="J205" s="8">
        <v>2</v>
      </c>
      <c r="K205" s="8" t="s">
        <v>131</v>
      </c>
      <c r="L205" s="74">
        <f t="shared" si="11"/>
        <v>1997</v>
      </c>
      <c r="M205" s="69"/>
      <c r="N205" s="71">
        <f t="shared" si="12"/>
        <v>2027</v>
      </c>
      <c r="O205" s="71"/>
      <c r="P205" s="72"/>
      <c r="Q205" s="32"/>
      <c r="R205" s="73">
        <f t="shared" ref="R205:R236" si="14">I205*N$7*M$11</f>
        <v>13770</v>
      </c>
      <c r="S205">
        <v>1</v>
      </c>
    </row>
    <row r="206" spans="1:20">
      <c r="A206">
        <v>223</v>
      </c>
      <c r="B206" s="8">
        <v>208</v>
      </c>
      <c r="C206" s="8">
        <v>22</v>
      </c>
      <c r="D206" s="8" t="s">
        <v>216</v>
      </c>
      <c r="E206" s="8" t="s">
        <v>156</v>
      </c>
      <c r="F206" s="8" t="s">
        <v>150</v>
      </c>
      <c r="G206" s="8">
        <v>1968</v>
      </c>
      <c r="H206" s="8" t="s">
        <v>112</v>
      </c>
      <c r="I206" s="11">
        <v>850</v>
      </c>
      <c r="J206" s="8">
        <v>2</v>
      </c>
      <c r="K206" s="8" t="s">
        <v>131</v>
      </c>
      <c r="L206" s="74">
        <f t="shared" si="11"/>
        <v>1998</v>
      </c>
      <c r="M206" s="69"/>
      <c r="N206" s="71">
        <f t="shared" si="12"/>
        <v>2028</v>
      </c>
      <c r="O206" s="71"/>
      <c r="P206" s="72"/>
      <c r="Q206" s="32"/>
      <c r="R206" s="73">
        <f t="shared" si="14"/>
        <v>13770</v>
      </c>
      <c r="S206">
        <v>1</v>
      </c>
    </row>
    <row r="207" spans="1:20">
      <c r="A207">
        <v>257</v>
      </c>
      <c r="B207" s="8">
        <v>242</v>
      </c>
      <c r="C207" s="8">
        <v>22</v>
      </c>
      <c r="D207" s="8" t="s">
        <v>217</v>
      </c>
      <c r="E207" s="8" t="s">
        <v>167</v>
      </c>
      <c r="F207" s="8" t="s">
        <v>142</v>
      </c>
      <c r="G207" s="8">
        <v>1969</v>
      </c>
      <c r="H207" s="8" t="s">
        <v>112</v>
      </c>
      <c r="I207" s="11">
        <v>2791.48</v>
      </c>
      <c r="J207" s="8">
        <v>3</v>
      </c>
      <c r="K207" s="8" t="s">
        <v>131</v>
      </c>
      <c r="L207" s="74">
        <f t="shared" si="11"/>
        <v>1999</v>
      </c>
      <c r="M207" s="69"/>
      <c r="N207" s="71">
        <f t="shared" si="12"/>
        <v>2029</v>
      </c>
      <c r="O207" s="71"/>
      <c r="P207" s="72"/>
      <c r="Q207" s="32"/>
      <c r="R207" s="73">
        <f t="shared" si="14"/>
        <v>45221.976000000002</v>
      </c>
      <c r="S207">
        <v>1</v>
      </c>
    </row>
    <row r="208" spans="1:20">
      <c r="A208">
        <v>229</v>
      </c>
      <c r="B208" s="8">
        <v>214</v>
      </c>
      <c r="C208" s="8">
        <v>22</v>
      </c>
      <c r="D208" s="8" t="s">
        <v>218</v>
      </c>
      <c r="E208" s="8" t="s">
        <v>144</v>
      </c>
      <c r="F208" s="8" t="s">
        <v>146</v>
      </c>
      <c r="G208" s="8">
        <v>1970</v>
      </c>
      <c r="H208" s="8" t="s">
        <v>112</v>
      </c>
      <c r="I208" s="11">
        <v>1121.72</v>
      </c>
      <c r="J208" s="8">
        <v>3</v>
      </c>
      <c r="K208" s="8" t="s">
        <v>131</v>
      </c>
      <c r="L208" s="74">
        <f t="shared" si="11"/>
        <v>2000</v>
      </c>
      <c r="M208" s="69"/>
      <c r="N208" s="71">
        <f t="shared" si="12"/>
        <v>2030</v>
      </c>
      <c r="O208" s="71"/>
      <c r="P208" s="72"/>
      <c r="Q208" s="32"/>
      <c r="R208" s="73">
        <f t="shared" si="14"/>
        <v>18171.864000000001</v>
      </c>
      <c r="S208">
        <v>1</v>
      </c>
    </row>
    <row r="209" spans="1:38">
      <c r="A209">
        <v>234</v>
      </c>
      <c r="B209" s="8">
        <v>219</v>
      </c>
      <c r="C209" s="8">
        <v>22</v>
      </c>
      <c r="D209" s="8" t="s">
        <v>218</v>
      </c>
      <c r="E209" s="8" t="s">
        <v>144</v>
      </c>
      <c r="F209" s="8" t="s">
        <v>150</v>
      </c>
      <c r="G209" s="8">
        <v>1971</v>
      </c>
      <c r="H209" s="8" t="s">
        <v>112</v>
      </c>
      <c r="I209" s="11">
        <v>850</v>
      </c>
      <c r="J209" s="8">
        <v>2</v>
      </c>
      <c r="K209" s="8" t="s">
        <v>131</v>
      </c>
      <c r="L209" s="74">
        <f t="shared" si="11"/>
        <v>2001</v>
      </c>
      <c r="M209" s="69"/>
      <c r="N209" s="71">
        <f t="shared" si="12"/>
        <v>2031</v>
      </c>
      <c r="O209" s="71"/>
      <c r="P209" s="72"/>
      <c r="Q209" s="32"/>
      <c r="R209" s="73">
        <f t="shared" si="14"/>
        <v>13770</v>
      </c>
      <c r="S209">
        <v>1</v>
      </c>
    </row>
    <row r="210" spans="1:38">
      <c r="A210">
        <v>259</v>
      </c>
      <c r="B210" s="8">
        <v>244</v>
      </c>
      <c r="C210" s="8">
        <v>22</v>
      </c>
      <c r="D210" s="8" t="s">
        <v>217</v>
      </c>
      <c r="E210" s="8" t="s">
        <v>167</v>
      </c>
      <c r="F210" s="8" t="s">
        <v>150</v>
      </c>
      <c r="G210" s="8">
        <v>1972</v>
      </c>
      <c r="H210" s="8" t="s">
        <v>112</v>
      </c>
      <c r="I210" s="11">
        <v>855.14</v>
      </c>
      <c r="J210" s="8">
        <v>2</v>
      </c>
      <c r="K210" s="8" t="s">
        <v>131</v>
      </c>
      <c r="L210" s="74">
        <f t="shared" si="11"/>
        <v>2002</v>
      </c>
      <c r="M210" s="69"/>
      <c r="N210" s="71">
        <f t="shared" si="12"/>
        <v>2032</v>
      </c>
      <c r="O210" s="71"/>
      <c r="P210" s="72"/>
      <c r="Q210" s="32"/>
      <c r="R210" s="73">
        <f t="shared" si="14"/>
        <v>13853.268</v>
      </c>
      <c r="S210">
        <v>1</v>
      </c>
    </row>
    <row r="211" spans="1:38">
      <c r="A211">
        <v>216</v>
      </c>
      <c r="B211" s="8">
        <v>201</v>
      </c>
      <c r="C211" s="8">
        <v>22</v>
      </c>
      <c r="D211" s="8" t="s">
        <v>219</v>
      </c>
      <c r="E211" s="8" t="s">
        <v>171</v>
      </c>
      <c r="F211" s="8" t="s">
        <v>150</v>
      </c>
      <c r="G211" s="8">
        <v>1973</v>
      </c>
      <c r="H211" s="8" t="s">
        <v>112</v>
      </c>
      <c r="I211" s="11">
        <v>908</v>
      </c>
      <c r="J211" s="8">
        <v>2</v>
      </c>
      <c r="K211" s="8" t="s">
        <v>131</v>
      </c>
      <c r="L211" s="74">
        <f t="shared" si="11"/>
        <v>2003</v>
      </c>
      <c r="M211" s="69"/>
      <c r="N211" s="71">
        <f t="shared" si="12"/>
        <v>2033</v>
      </c>
      <c r="O211" s="71"/>
      <c r="P211" s="72"/>
      <c r="Q211" s="32"/>
      <c r="R211" s="73">
        <f t="shared" si="14"/>
        <v>14709.600000000002</v>
      </c>
      <c r="S211">
        <v>1</v>
      </c>
    </row>
    <row r="212" spans="1:38">
      <c r="A212">
        <v>226</v>
      </c>
      <c r="B212" s="8">
        <v>211</v>
      </c>
      <c r="C212" s="8">
        <v>22</v>
      </c>
      <c r="D212" s="8" t="s">
        <v>216</v>
      </c>
      <c r="E212" s="8" t="s">
        <v>156</v>
      </c>
      <c r="F212" s="8" t="s">
        <v>157</v>
      </c>
      <c r="G212" s="8">
        <v>1973</v>
      </c>
      <c r="H212" s="8"/>
      <c r="I212" s="11">
        <v>62.87</v>
      </c>
      <c r="J212" s="8">
        <v>1</v>
      </c>
      <c r="K212" s="8" t="s">
        <v>165</v>
      </c>
      <c r="L212" s="74">
        <f t="shared" si="11"/>
        <v>2003</v>
      </c>
      <c r="M212" s="69"/>
      <c r="N212" s="71">
        <f t="shared" si="12"/>
        <v>2033</v>
      </c>
      <c r="O212" s="71"/>
      <c r="P212" s="72"/>
      <c r="Q212" s="32"/>
      <c r="R212" s="73">
        <f t="shared" si="14"/>
        <v>1018.4939999999999</v>
      </c>
      <c r="S212">
        <v>1</v>
      </c>
    </row>
    <row r="213" spans="1:38">
      <c r="A213">
        <v>294</v>
      </c>
      <c r="B213" s="8">
        <v>279</v>
      </c>
      <c r="C213" s="8">
        <v>22</v>
      </c>
      <c r="D213" s="8" t="s">
        <v>220</v>
      </c>
      <c r="E213" s="8" t="s">
        <v>190</v>
      </c>
      <c r="F213" s="8" t="s">
        <v>142</v>
      </c>
      <c r="G213" s="8">
        <v>1974</v>
      </c>
      <c r="H213" s="8" t="s">
        <v>112</v>
      </c>
      <c r="I213" s="11">
        <v>2535.33</v>
      </c>
      <c r="J213" s="8">
        <v>3</v>
      </c>
      <c r="K213" s="8" t="s">
        <v>131</v>
      </c>
      <c r="L213" s="74">
        <f t="shared" si="11"/>
        <v>2004</v>
      </c>
      <c r="M213" s="69"/>
      <c r="N213" s="71">
        <f t="shared" si="12"/>
        <v>2034</v>
      </c>
      <c r="O213" s="71"/>
      <c r="P213" s="72"/>
      <c r="Q213" s="32"/>
      <c r="R213" s="73">
        <f t="shared" si="14"/>
        <v>41072.346000000005</v>
      </c>
      <c r="S213">
        <v>1</v>
      </c>
    </row>
    <row r="214" spans="1:38">
      <c r="A214">
        <v>221</v>
      </c>
      <c r="B214" s="8">
        <v>206</v>
      </c>
      <c r="C214" s="8">
        <v>22</v>
      </c>
      <c r="D214" s="8" t="s">
        <v>216</v>
      </c>
      <c r="E214" s="8" t="s">
        <v>156</v>
      </c>
      <c r="F214" s="8" t="s">
        <v>146</v>
      </c>
      <c r="G214" s="8">
        <v>1975</v>
      </c>
      <c r="H214" s="8" t="s">
        <v>112</v>
      </c>
      <c r="I214" s="11">
        <v>3520.99</v>
      </c>
      <c r="J214" s="8">
        <v>4</v>
      </c>
      <c r="K214" s="8" t="s">
        <v>131</v>
      </c>
      <c r="L214" s="74">
        <f t="shared" si="11"/>
        <v>2005</v>
      </c>
      <c r="M214" s="69"/>
      <c r="N214" s="71">
        <f t="shared" si="12"/>
        <v>2035</v>
      </c>
      <c r="O214" s="71"/>
      <c r="P214" s="72"/>
      <c r="Q214" s="32"/>
      <c r="R214" s="73">
        <f t="shared" si="14"/>
        <v>57040.038</v>
      </c>
      <c r="S214">
        <v>1</v>
      </c>
    </row>
    <row r="215" spans="1:38">
      <c r="A215">
        <v>196</v>
      </c>
      <c r="B215" s="8">
        <v>181</v>
      </c>
      <c r="C215" s="8">
        <v>22</v>
      </c>
      <c r="D215" s="8" t="s">
        <v>221</v>
      </c>
      <c r="E215" s="8" t="s">
        <v>129</v>
      </c>
      <c r="F215" s="8" t="s">
        <v>154</v>
      </c>
      <c r="G215" s="8">
        <v>1976</v>
      </c>
      <c r="H215" s="8" t="s">
        <v>112</v>
      </c>
      <c r="I215" s="11">
        <v>2213.94</v>
      </c>
      <c r="J215" s="8">
        <v>4</v>
      </c>
      <c r="K215" s="8" t="s">
        <v>131</v>
      </c>
      <c r="L215" s="74">
        <f t="shared" si="11"/>
        <v>2006</v>
      </c>
      <c r="M215" s="69"/>
      <c r="N215" s="71">
        <f t="shared" si="12"/>
        <v>2036</v>
      </c>
      <c r="O215" s="71"/>
      <c r="P215" s="72"/>
      <c r="Q215" s="32"/>
      <c r="R215" s="73">
        <f t="shared" si="14"/>
        <v>35865.828000000009</v>
      </c>
      <c r="S215">
        <v>1</v>
      </c>
      <c r="T215" t="s">
        <v>222</v>
      </c>
      <c r="U215" s="4">
        <f>SUM(Q215:Q320)</f>
        <v>469017.48400000005</v>
      </c>
      <c r="V215" s="4">
        <f>SUM(R215:R320)</f>
        <v>1671894.8019999992</v>
      </c>
    </row>
    <row r="216" spans="1:38">
      <c r="A216">
        <v>197</v>
      </c>
      <c r="B216" s="8">
        <v>182</v>
      </c>
      <c r="C216" s="8">
        <v>22</v>
      </c>
      <c r="D216" s="8" t="s">
        <v>221</v>
      </c>
      <c r="E216" s="8" t="s">
        <v>129</v>
      </c>
      <c r="F216" s="8" t="s">
        <v>146</v>
      </c>
      <c r="G216" s="8">
        <v>1976</v>
      </c>
      <c r="H216" s="8" t="s">
        <v>112</v>
      </c>
      <c r="I216" s="11">
        <v>4612.0600000000004</v>
      </c>
      <c r="J216" s="8">
        <v>4</v>
      </c>
      <c r="K216" s="8" t="s">
        <v>131</v>
      </c>
      <c r="L216" s="74">
        <f t="shared" si="11"/>
        <v>2006</v>
      </c>
      <c r="M216" s="69"/>
      <c r="N216" s="71">
        <f t="shared" si="12"/>
        <v>2036</v>
      </c>
      <c r="O216" s="71"/>
      <c r="P216" s="72"/>
      <c r="Q216" s="32"/>
      <c r="R216" s="73">
        <f t="shared" si="14"/>
        <v>74715.372000000003</v>
      </c>
      <c r="S216">
        <v>1</v>
      </c>
    </row>
    <row r="217" spans="1:38">
      <c r="A217">
        <v>212</v>
      </c>
      <c r="B217" s="8">
        <v>197</v>
      </c>
      <c r="C217" s="8">
        <v>22</v>
      </c>
      <c r="D217" s="8" t="s">
        <v>219</v>
      </c>
      <c r="E217" s="8" t="s">
        <v>171</v>
      </c>
      <c r="F217" s="8" t="s">
        <v>139</v>
      </c>
      <c r="G217" s="8">
        <v>1976</v>
      </c>
      <c r="H217" s="8" t="s">
        <v>112</v>
      </c>
      <c r="I217" s="11">
        <v>3400.53</v>
      </c>
      <c r="J217" s="8">
        <v>4</v>
      </c>
      <c r="K217" s="8" t="s">
        <v>131</v>
      </c>
      <c r="L217" s="74">
        <f t="shared" ref="L217:L280" si="15">G217+30</f>
        <v>2006</v>
      </c>
      <c r="M217" s="69"/>
      <c r="N217" s="71">
        <f t="shared" ref="N217:N280" si="16">G217+60</f>
        <v>2036</v>
      </c>
      <c r="O217" s="71"/>
      <c r="P217" s="72"/>
      <c r="Q217" s="32"/>
      <c r="R217" s="73">
        <f t="shared" si="14"/>
        <v>55088.586000000003</v>
      </c>
      <c r="S217">
        <v>1</v>
      </c>
    </row>
    <row r="218" spans="1:38">
      <c r="A218">
        <v>264</v>
      </c>
      <c r="B218" s="8">
        <v>249</v>
      </c>
      <c r="C218" s="8">
        <v>22</v>
      </c>
      <c r="D218" s="8" t="s">
        <v>223</v>
      </c>
      <c r="E218" s="8" t="s">
        <v>224</v>
      </c>
      <c r="F218" s="8" t="s">
        <v>142</v>
      </c>
      <c r="G218" s="8">
        <v>1977</v>
      </c>
      <c r="H218" s="8" t="s">
        <v>112</v>
      </c>
      <c r="I218" s="11">
        <v>4630.3999999999996</v>
      </c>
      <c r="J218" s="8">
        <v>4</v>
      </c>
      <c r="K218" s="8" t="s">
        <v>131</v>
      </c>
      <c r="L218" s="74">
        <f t="shared" si="15"/>
        <v>2007</v>
      </c>
      <c r="M218" s="69"/>
      <c r="N218" s="71">
        <f t="shared" si="16"/>
        <v>2037</v>
      </c>
      <c r="O218" s="71"/>
      <c r="P218" s="72"/>
      <c r="Q218" s="32"/>
      <c r="R218" s="73">
        <f t="shared" si="14"/>
        <v>75012.479999999996</v>
      </c>
      <c r="S218">
        <v>1</v>
      </c>
    </row>
    <row r="219" spans="1:38">
      <c r="A219">
        <v>265</v>
      </c>
      <c r="B219" s="8">
        <v>250</v>
      </c>
      <c r="C219" s="8">
        <v>22</v>
      </c>
      <c r="D219" s="8" t="s">
        <v>223</v>
      </c>
      <c r="E219" s="8" t="s">
        <v>224</v>
      </c>
      <c r="F219" s="8" t="s">
        <v>154</v>
      </c>
      <c r="G219" s="8">
        <v>1977</v>
      </c>
      <c r="H219" s="8" t="s">
        <v>112</v>
      </c>
      <c r="I219" s="11">
        <v>1457.69</v>
      </c>
      <c r="J219" s="8">
        <v>4</v>
      </c>
      <c r="K219" s="8" t="s">
        <v>131</v>
      </c>
      <c r="L219" s="74">
        <f t="shared" si="15"/>
        <v>2007</v>
      </c>
      <c r="M219" s="69"/>
      <c r="N219" s="71">
        <f t="shared" si="16"/>
        <v>2037</v>
      </c>
      <c r="O219" s="71"/>
      <c r="P219" s="72"/>
      <c r="Q219" s="32"/>
      <c r="R219" s="73">
        <f t="shared" si="14"/>
        <v>23614.578000000001</v>
      </c>
      <c r="S219">
        <v>1</v>
      </c>
    </row>
    <row r="220" spans="1:38">
      <c r="A220">
        <v>266</v>
      </c>
      <c r="B220" s="8">
        <v>251</v>
      </c>
      <c r="C220" s="8">
        <v>22</v>
      </c>
      <c r="D220" s="8" t="s">
        <v>223</v>
      </c>
      <c r="E220" s="8" t="s">
        <v>224</v>
      </c>
      <c r="F220" s="8" t="s">
        <v>150</v>
      </c>
      <c r="G220" s="8">
        <v>1977</v>
      </c>
      <c r="H220" s="8" t="s">
        <v>112</v>
      </c>
      <c r="I220" s="11">
        <v>937.33</v>
      </c>
      <c r="J220" s="8">
        <v>2</v>
      </c>
      <c r="K220" s="8" t="s">
        <v>131</v>
      </c>
      <c r="L220" s="74">
        <f t="shared" si="15"/>
        <v>2007</v>
      </c>
      <c r="M220" s="69"/>
      <c r="N220" s="71">
        <f t="shared" si="16"/>
        <v>2037</v>
      </c>
      <c r="O220" s="71"/>
      <c r="P220" s="72"/>
      <c r="Q220" s="32"/>
      <c r="R220" s="73">
        <f t="shared" si="14"/>
        <v>15184.746000000001</v>
      </c>
      <c r="S220">
        <v>1</v>
      </c>
    </row>
    <row r="221" spans="1:38">
      <c r="A221">
        <v>218</v>
      </c>
      <c r="B221" s="8">
        <v>203</v>
      </c>
      <c r="C221" s="8">
        <v>22</v>
      </c>
      <c r="D221" s="8" t="s">
        <v>219</v>
      </c>
      <c r="E221" s="8" t="s">
        <v>171</v>
      </c>
      <c r="F221" s="8" t="s">
        <v>157</v>
      </c>
      <c r="G221" s="8">
        <v>1978</v>
      </c>
      <c r="H221" s="8"/>
      <c r="I221" s="11">
        <v>58</v>
      </c>
      <c r="J221" s="8">
        <v>1</v>
      </c>
      <c r="K221" s="8" t="s">
        <v>158</v>
      </c>
      <c r="L221" s="74">
        <f t="shared" si="15"/>
        <v>2008</v>
      </c>
      <c r="M221" s="69"/>
      <c r="N221" s="71">
        <f t="shared" si="16"/>
        <v>2038</v>
      </c>
      <c r="O221" s="71"/>
      <c r="P221" s="72"/>
      <c r="Q221" s="32"/>
      <c r="R221" s="73">
        <f t="shared" si="14"/>
        <v>939.60000000000014</v>
      </c>
      <c r="S221">
        <v>1</v>
      </c>
      <c r="AL221" s="2"/>
    </row>
    <row r="222" spans="1:38">
      <c r="A222">
        <v>230</v>
      </c>
      <c r="B222" s="8">
        <v>215</v>
      </c>
      <c r="C222" s="8">
        <v>22</v>
      </c>
      <c r="D222" s="8" t="s">
        <v>218</v>
      </c>
      <c r="E222" s="8" t="s">
        <v>144</v>
      </c>
      <c r="F222" s="8" t="s">
        <v>136</v>
      </c>
      <c r="G222" s="8">
        <v>1978</v>
      </c>
      <c r="H222" s="8" t="s">
        <v>112</v>
      </c>
      <c r="I222" s="11">
        <v>1694.88</v>
      </c>
      <c r="J222" s="8">
        <v>4</v>
      </c>
      <c r="K222" s="8" t="s">
        <v>131</v>
      </c>
      <c r="L222" s="74">
        <f t="shared" si="15"/>
        <v>2008</v>
      </c>
      <c r="M222" s="69"/>
      <c r="N222" s="71">
        <f t="shared" si="16"/>
        <v>2038</v>
      </c>
      <c r="O222" s="71"/>
      <c r="P222" s="72"/>
      <c r="Q222" s="32"/>
      <c r="R222" s="73">
        <f t="shared" si="14"/>
        <v>27457.056000000004</v>
      </c>
      <c r="S222">
        <v>1</v>
      </c>
    </row>
    <row r="223" spans="1:38">
      <c r="A223">
        <v>231</v>
      </c>
      <c r="B223" s="8">
        <v>216</v>
      </c>
      <c r="C223" s="8">
        <v>22</v>
      </c>
      <c r="D223" s="8" t="s">
        <v>218</v>
      </c>
      <c r="E223" s="8" t="s">
        <v>144</v>
      </c>
      <c r="F223" s="8" t="s">
        <v>139</v>
      </c>
      <c r="G223" s="8">
        <v>1978</v>
      </c>
      <c r="H223" s="8" t="s">
        <v>112</v>
      </c>
      <c r="I223" s="11">
        <v>986.58</v>
      </c>
      <c r="J223" s="8">
        <v>3</v>
      </c>
      <c r="K223" s="8" t="s">
        <v>131</v>
      </c>
      <c r="L223" s="74">
        <f t="shared" si="15"/>
        <v>2008</v>
      </c>
      <c r="M223" s="69"/>
      <c r="N223" s="71">
        <f t="shared" si="16"/>
        <v>2038</v>
      </c>
      <c r="O223" s="71"/>
      <c r="P223" s="72"/>
      <c r="Q223" s="32"/>
      <c r="R223" s="73">
        <f t="shared" si="14"/>
        <v>15982.596000000001</v>
      </c>
      <c r="S223">
        <v>1</v>
      </c>
    </row>
    <row r="224" spans="1:38">
      <c r="A224">
        <v>295</v>
      </c>
      <c r="B224" s="8">
        <v>280</v>
      </c>
      <c r="C224" s="8">
        <v>22</v>
      </c>
      <c r="D224" s="8" t="s">
        <v>220</v>
      </c>
      <c r="E224" s="8" t="s">
        <v>190</v>
      </c>
      <c r="F224" s="8" t="s">
        <v>146</v>
      </c>
      <c r="G224" s="8">
        <v>1978</v>
      </c>
      <c r="H224" s="8" t="s">
        <v>112</v>
      </c>
      <c r="I224" s="11">
        <v>3373.46</v>
      </c>
      <c r="J224" s="8">
        <v>4</v>
      </c>
      <c r="K224" s="8" t="s">
        <v>131</v>
      </c>
      <c r="L224" s="74">
        <f t="shared" si="15"/>
        <v>2008</v>
      </c>
      <c r="M224" s="69"/>
      <c r="N224" s="71">
        <f t="shared" si="16"/>
        <v>2038</v>
      </c>
      <c r="O224" s="71"/>
      <c r="P224" s="72"/>
      <c r="Q224" s="32"/>
      <c r="R224" s="73">
        <f t="shared" si="14"/>
        <v>54650.052000000003</v>
      </c>
      <c r="S224">
        <v>1</v>
      </c>
    </row>
    <row r="225" spans="1:38">
      <c r="A225">
        <v>238</v>
      </c>
      <c r="B225" s="8">
        <v>223</v>
      </c>
      <c r="C225" s="8">
        <v>22</v>
      </c>
      <c r="D225" s="8" t="s">
        <v>225</v>
      </c>
      <c r="E225" s="8" t="s">
        <v>176</v>
      </c>
      <c r="F225" s="8" t="s">
        <v>154</v>
      </c>
      <c r="G225" s="8">
        <v>1979</v>
      </c>
      <c r="H225" s="8" t="s">
        <v>112</v>
      </c>
      <c r="I225" s="11">
        <v>1706.37</v>
      </c>
      <c r="J225" s="8">
        <v>4</v>
      </c>
      <c r="K225" s="8" t="s">
        <v>131</v>
      </c>
      <c r="L225" s="74">
        <f t="shared" si="15"/>
        <v>2009</v>
      </c>
      <c r="M225" s="69"/>
      <c r="N225" s="71">
        <f t="shared" si="16"/>
        <v>2039</v>
      </c>
      <c r="O225" s="71"/>
      <c r="P225" s="72"/>
      <c r="Q225" s="32"/>
      <c r="R225" s="73">
        <f t="shared" si="14"/>
        <v>27643.193999999996</v>
      </c>
      <c r="S225">
        <v>1</v>
      </c>
    </row>
    <row r="226" spans="1:38">
      <c r="A226">
        <v>239</v>
      </c>
      <c r="B226" s="8">
        <v>224</v>
      </c>
      <c r="C226" s="8">
        <v>22</v>
      </c>
      <c r="D226" s="8" t="s">
        <v>225</v>
      </c>
      <c r="E226" s="8" t="s">
        <v>176</v>
      </c>
      <c r="F226" s="8" t="s">
        <v>139</v>
      </c>
      <c r="G226" s="8">
        <v>1979</v>
      </c>
      <c r="H226" s="8" t="s">
        <v>112</v>
      </c>
      <c r="I226" s="11">
        <v>1352.99</v>
      </c>
      <c r="J226" s="8">
        <v>4</v>
      </c>
      <c r="K226" s="8" t="s">
        <v>131</v>
      </c>
      <c r="L226" s="74">
        <f t="shared" si="15"/>
        <v>2009</v>
      </c>
      <c r="M226" s="69"/>
      <c r="N226" s="71">
        <f t="shared" si="16"/>
        <v>2039</v>
      </c>
      <c r="O226" s="71"/>
      <c r="P226" s="72"/>
      <c r="Q226" s="32"/>
      <c r="R226" s="73">
        <f t="shared" si="14"/>
        <v>21918.438000000002</v>
      </c>
      <c r="S226">
        <v>1</v>
      </c>
    </row>
    <row r="227" spans="1:38">
      <c r="A227">
        <v>240</v>
      </c>
      <c r="B227" s="8">
        <v>225</v>
      </c>
      <c r="C227" s="8">
        <v>22</v>
      </c>
      <c r="D227" s="8" t="s">
        <v>225</v>
      </c>
      <c r="E227" s="8" t="s">
        <v>176</v>
      </c>
      <c r="F227" s="8" t="s">
        <v>146</v>
      </c>
      <c r="G227" s="8">
        <v>1979</v>
      </c>
      <c r="H227" s="8" t="s">
        <v>112</v>
      </c>
      <c r="I227" s="11">
        <v>1862.1</v>
      </c>
      <c r="J227" s="8">
        <v>4</v>
      </c>
      <c r="K227" s="8" t="s">
        <v>131</v>
      </c>
      <c r="L227" s="74">
        <f t="shared" si="15"/>
        <v>2009</v>
      </c>
      <c r="M227" s="69"/>
      <c r="N227" s="71">
        <f t="shared" si="16"/>
        <v>2039</v>
      </c>
      <c r="O227" s="71"/>
      <c r="P227" s="72"/>
      <c r="Q227" s="32"/>
      <c r="R227" s="73">
        <f t="shared" si="14"/>
        <v>30166.02</v>
      </c>
      <c r="S227">
        <v>1</v>
      </c>
    </row>
    <row r="228" spans="1:38">
      <c r="A228">
        <v>242</v>
      </c>
      <c r="B228" s="8">
        <v>227</v>
      </c>
      <c r="C228" s="8">
        <v>22</v>
      </c>
      <c r="D228" s="8" t="s">
        <v>225</v>
      </c>
      <c r="E228" s="8" t="s">
        <v>176</v>
      </c>
      <c r="F228" s="8" t="s">
        <v>150</v>
      </c>
      <c r="G228" s="8">
        <v>1979</v>
      </c>
      <c r="H228" s="8" t="s">
        <v>112</v>
      </c>
      <c r="I228" s="11">
        <v>930.65</v>
      </c>
      <c r="J228" s="8">
        <v>2</v>
      </c>
      <c r="K228" s="8" t="s">
        <v>131</v>
      </c>
      <c r="L228" s="74">
        <f t="shared" si="15"/>
        <v>2009</v>
      </c>
      <c r="M228" s="69"/>
      <c r="N228" s="71">
        <f t="shared" si="16"/>
        <v>2039</v>
      </c>
      <c r="O228" s="71"/>
      <c r="P228" s="72"/>
      <c r="Q228" s="32"/>
      <c r="R228" s="73">
        <f t="shared" si="14"/>
        <v>15076.53</v>
      </c>
      <c r="S228">
        <v>1</v>
      </c>
    </row>
    <row r="229" spans="1:38">
      <c r="A229">
        <v>243</v>
      </c>
      <c r="B229" s="8">
        <v>228</v>
      </c>
      <c r="C229" s="8">
        <v>22</v>
      </c>
      <c r="D229" s="8" t="s">
        <v>225</v>
      </c>
      <c r="E229" s="8" t="s">
        <v>176</v>
      </c>
      <c r="F229" s="8" t="s">
        <v>157</v>
      </c>
      <c r="G229" s="8">
        <v>1979</v>
      </c>
      <c r="H229" s="8"/>
      <c r="I229" s="11">
        <v>58</v>
      </c>
      <c r="J229" s="8">
        <v>1</v>
      </c>
      <c r="K229" s="8" t="s">
        <v>158</v>
      </c>
      <c r="L229" s="74">
        <f t="shared" si="15"/>
        <v>2009</v>
      </c>
      <c r="M229" s="69"/>
      <c r="N229" s="71">
        <f t="shared" si="16"/>
        <v>2039</v>
      </c>
      <c r="O229" s="71"/>
      <c r="P229" s="72"/>
      <c r="Q229" s="32"/>
      <c r="R229" s="73">
        <f t="shared" si="14"/>
        <v>939.60000000000014</v>
      </c>
      <c r="S229">
        <v>1</v>
      </c>
      <c r="AL229" s="2"/>
    </row>
    <row r="230" spans="1:38">
      <c r="A230">
        <v>258</v>
      </c>
      <c r="B230" s="8">
        <v>243</v>
      </c>
      <c r="C230" s="8">
        <v>22</v>
      </c>
      <c r="D230" s="8" t="s">
        <v>217</v>
      </c>
      <c r="E230" s="8" t="s">
        <v>167</v>
      </c>
      <c r="F230" s="8" t="s">
        <v>146</v>
      </c>
      <c r="G230" s="8">
        <v>1979</v>
      </c>
      <c r="H230" s="8" t="s">
        <v>112</v>
      </c>
      <c r="I230" s="11">
        <v>2761.58</v>
      </c>
      <c r="J230" s="8">
        <v>4</v>
      </c>
      <c r="K230" s="8" t="s">
        <v>131</v>
      </c>
      <c r="L230" s="74">
        <f t="shared" si="15"/>
        <v>2009</v>
      </c>
      <c r="M230" s="69"/>
      <c r="N230" s="71">
        <f t="shared" si="16"/>
        <v>2039</v>
      </c>
      <c r="O230" s="71"/>
      <c r="P230" s="72"/>
      <c r="Q230" s="32"/>
      <c r="R230" s="73">
        <f t="shared" si="14"/>
        <v>44737.596000000005</v>
      </c>
      <c r="S230">
        <v>1</v>
      </c>
    </row>
    <row r="231" spans="1:38">
      <c r="A231">
        <v>260</v>
      </c>
      <c r="B231" s="8">
        <v>245</v>
      </c>
      <c r="C231" s="8">
        <v>22</v>
      </c>
      <c r="D231" s="8" t="s">
        <v>217</v>
      </c>
      <c r="E231" s="8" t="s">
        <v>167</v>
      </c>
      <c r="F231" s="8" t="s">
        <v>157</v>
      </c>
      <c r="G231" s="8">
        <v>1979</v>
      </c>
      <c r="H231" s="8"/>
      <c r="I231" s="11">
        <v>58.38</v>
      </c>
      <c r="J231" s="8">
        <v>1</v>
      </c>
      <c r="K231" s="8" t="s">
        <v>158</v>
      </c>
      <c r="L231" s="74">
        <f t="shared" si="15"/>
        <v>2009</v>
      </c>
      <c r="M231" s="69"/>
      <c r="N231" s="71">
        <f t="shared" si="16"/>
        <v>2039</v>
      </c>
      <c r="O231" s="71"/>
      <c r="P231" s="72"/>
      <c r="Q231" s="32"/>
      <c r="R231" s="73">
        <f t="shared" si="14"/>
        <v>945.75600000000009</v>
      </c>
      <c r="S231">
        <v>1</v>
      </c>
      <c r="AL231" s="2"/>
    </row>
    <row r="232" spans="1:38">
      <c r="A232">
        <v>268</v>
      </c>
      <c r="B232" s="8">
        <v>253</v>
      </c>
      <c r="C232" s="8">
        <v>22</v>
      </c>
      <c r="D232" s="8" t="s">
        <v>223</v>
      </c>
      <c r="E232" s="8" t="s">
        <v>224</v>
      </c>
      <c r="F232" s="8" t="s">
        <v>157</v>
      </c>
      <c r="G232" s="8">
        <v>1979</v>
      </c>
      <c r="H232" s="8"/>
      <c r="I232" s="11">
        <v>61.27</v>
      </c>
      <c r="J232" s="8">
        <v>1</v>
      </c>
      <c r="K232" s="8" t="s">
        <v>158</v>
      </c>
      <c r="L232" s="74">
        <f t="shared" si="15"/>
        <v>2009</v>
      </c>
      <c r="M232" s="69"/>
      <c r="N232" s="71">
        <f t="shared" si="16"/>
        <v>2039</v>
      </c>
      <c r="O232" s="71"/>
      <c r="P232" s="72"/>
      <c r="Q232" s="32"/>
      <c r="R232" s="73">
        <f t="shared" si="14"/>
        <v>992.57400000000018</v>
      </c>
      <c r="S232">
        <v>1</v>
      </c>
      <c r="AL232" s="2"/>
    </row>
    <row r="233" spans="1:38">
      <c r="A233">
        <v>199</v>
      </c>
      <c r="B233" s="8">
        <v>184</v>
      </c>
      <c r="C233" s="8">
        <v>22</v>
      </c>
      <c r="D233" s="8" t="s">
        <v>221</v>
      </c>
      <c r="E233" s="8" t="s">
        <v>129</v>
      </c>
      <c r="F233" s="8" t="s">
        <v>157</v>
      </c>
      <c r="G233" s="8">
        <v>1980</v>
      </c>
      <c r="H233" s="8"/>
      <c r="I233" s="11">
        <v>58.79</v>
      </c>
      <c r="J233" s="8">
        <v>1</v>
      </c>
      <c r="K233" s="8" t="s">
        <v>158</v>
      </c>
      <c r="L233" s="74">
        <f t="shared" si="15"/>
        <v>2010</v>
      </c>
      <c r="M233" s="69"/>
      <c r="N233" s="71">
        <f t="shared" si="16"/>
        <v>2040</v>
      </c>
      <c r="O233" s="71"/>
      <c r="P233" s="72"/>
      <c r="Q233" s="32"/>
      <c r="R233" s="73">
        <f t="shared" si="14"/>
        <v>952.39800000000002</v>
      </c>
      <c r="S233">
        <v>1</v>
      </c>
      <c r="AL233" s="2"/>
    </row>
    <row r="234" spans="1:38">
      <c r="A234">
        <v>296</v>
      </c>
      <c r="B234" s="8">
        <v>281</v>
      </c>
      <c r="C234" s="8">
        <v>22</v>
      </c>
      <c r="D234" s="8" t="s">
        <v>220</v>
      </c>
      <c r="E234" s="8" t="s">
        <v>190</v>
      </c>
      <c r="F234" s="8" t="s">
        <v>150</v>
      </c>
      <c r="G234" s="8">
        <v>1980</v>
      </c>
      <c r="H234" s="8" t="s">
        <v>112</v>
      </c>
      <c r="I234" s="11">
        <v>884.43</v>
      </c>
      <c r="J234" s="8">
        <v>2</v>
      </c>
      <c r="K234" s="8" t="s">
        <v>131</v>
      </c>
      <c r="L234" s="74">
        <f t="shared" si="15"/>
        <v>2010</v>
      </c>
      <c r="M234" s="69"/>
      <c r="N234" s="71">
        <f t="shared" si="16"/>
        <v>2040</v>
      </c>
      <c r="O234" s="71"/>
      <c r="P234" s="72"/>
      <c r="Q234" s="32"/>
      <c r="R234" s="73">
        <f t="shared" si="14"/>
        <v>14327.766000000001</v>
      </c>
      <c r="S234">
        <v>1</v>
      </c>
    </row>
    <row r="235" spans="1:38">
      <c r="A235">
        <v>213</v>
      </c>
      <c r="B235" s="8">
        <v>198</v>
      </c>
      <c r="C235" s="8">
        <v>22</v>
      </c>
      <c r="D235" s="8" t="s">
        <v>219</v>
      </c>
      <c r="E235" s="8" t="s">
        <v>171</v>
      </c>
      <c r="F235" s="8" t="s">
        <v>154</v>
      </c>
      <c r="G235" s="8">
        <v>1981</v>
      </c>
      <c r="H235" s="8" t="s">
        <v>112</v>
      </c>
      <c r="I235" s="11">
        <v>1755.18</v>
      </c>
      <c r="J235" s="8">
        <v>4</v>
      </c>
      <c r="K235" s="8" t="s">
        <v>131</v>
      </c>
      <c r="L235" s="74">
        <f t="shared" si="15"/>
        <v>2011</v>
      </c>
      <c r="M235" s="69"/>
      <c r="N235" s="71">
        <f t="shared" si="16"/>
        <v>2041</v>
      </c>
      <c r="O235" s="71"/>
      <c r="P235" s="72"/>
      <c r="Q235" s="32"/>
      <c r="R235" s="73">
        <f t="shared" si="14"/>
        <v>28433.916000000005</v>
      </c>
      <c r="S235">
        <v>1</v>
      </c>
    </row>
    <row r="236" spans="1:38">
      <c r="A236">
        <v>214</v>
      </c>
      <c r="B236" s="8">
        <v>199</v>
      </c>
      <c r="C236" s="8">
        <v>22</v>
      </c>
      <c r="D236" s="8" t="s">
        <v>219</v>
      </c>
      <c r="E236" s="8" t="s">
        <v>171</v>
      </c>
      <c r="F236" s="8" t="s">
        <v>136</v>
      </c>
      <c r="G236" s="8">
        <v>1981</v>
      </c>
      <c r="H236" s="8" t="s">
        <v>112</v>
      </c>
      <c r="I236" s="11">
        <v>1940.52</v>
      </c>
      <c r="J236" s="8">
        <v>3</v>
      </c>
      <c r="K236" s="8" t="s">
        <v>131</v>
      </c>
      <c r="L236" s="74">
        <f t="shared" si="15"/>
        <v>2011</v>
      </c>
      <c r="M236" s="69"/>
      <c r="N236" s="71">
        <f t="shared" si="16"/>
        <v>2041</v>
      </c>
      <c r="O236" s="71"/>
      <c r="P236" s="72"/>
      <c r="Q236" s="32"/>
      <c r="R236" s="73">
        <f t="shared" si="14"/>
        <v>31436.424000000003</v>
      </c>
      <c r="S236">
        <v>1</v>
      </c>
    </row>
    <row r="237" spans="1:38">
      <c r="A237">
        <v>249</v>
      </c>
      <c r="B237" s="8">
        <v>234</v>
      </c>
      <c r="C237" s="8">
        <v>22</v>
      </c>
      <c r="D237" s="8" t="s">
        <v>215</v>
      </c>
      <c r="E237" s="8" t="s">
        <v>162</v>
      </c>
      <c r="F237" s="8" t="s">
        <v>142</v>
      </c>
      <c r="G237" s="8">
        <v>1981</v>
      </c>
      <c r="H237" s="8" t="s">
        <v>112</v>
      </c>
      <c r="I237" s="11">
        <v>1964.52</v>
      </c>
      <c r="J237" s="8">
        <v>4</v>
      </c>
      <c r="K237" s="8" t="s">
        <v>131</v>
      </c>
      <c r="L237" s="74">
        <f t="shared" si="15"/>
        <v>2011</v>
      </c>
      <c r="M237" s="69"/>
      <c r="N237" s="71">
        <f t="shared" si="16"/>
        <v>2041</v>
      </c>
      <c r="O237" s="71"/>
      <c r="P237" s="72"/>
      <c r="Q237" s="32"/>
      <c r="R237" s="73">
        <f t="shared" ref="R237:R268" si="17">I237*N$7*M$11</f>
        <v>31825.224000000002</v>
      </c>
      <c r="S237">
        <v>1</v>
      </c>
    </row>
    <row r="238" spans="1:38">
      <c r="A238">
        <v>251</v>
      </c>
      <c r="B238" s="8">
        <v>236</v>
      </c>
      <c r="C238" s="8">
        <v>22</v>
      </c>
      <c r="D238" s="8" t="s">
        <v>215</v>
      </c>
      <c r="E238" s="8" t="s">
        <v>162</v>
      </c>
      <c r="F238" s="8" t="s">
        <v>136</v>
      </c>
      <c r="G238" s="8">
        <v>1981</v>
      </c>
      <c r="H238" s="8" t="s">
        <v>112</v>
      </c>
      <c r="I238" s="11">
        <v>3347.11</v>
      </c>
      <c r="J238" s="8">
        <v>4</v>
      </c>
      <c r="K238" s="8" t="s">
        <v>131</v>
      </c>
      <c r="L238" s="74">
        <f t="shared" si="15"/>
        <v>2011</v>
      </c>
      <c r="M238" s="69"/>
      <c r="N238" s="71">
        <f t="shared" si="16"/>
        <v>2041</v>
      </c>
      <c r="O238" s="71"/>
      <c r="P238" s="72"/>
      <c r="Q238" s="32"/>
      <c r="R238" s="73">
        <f t="shared" si="17"/>
        <v>54223.182000000001</v>
      </c>
      <c r="S238">
        <v>1</v>
      </c>
    </row>
    <row r="239" spans="1:38">
      <c r="A239">
        <v>204</v>
      </c>
      <c r="B239" s="8">
        <v>189</v>
      </c>
      <c r="C239" s="8">
        <v>22</v>
      </c>
      <c r="D239" s="8" t="s">
        <v>221</v>
      </c>
      <c r="E239" s="8" t="s">
        <v>129</v>
      </c>
      <c r="F239" s="8" t="s">
        <v>226</v>
      </c>
      <c r="G239" s="8">
        <v>1982</v>
      </c>
      <c r="H239" s="8"/>
      <c r="I239" s="11">
        <v>32</v>
      </c>
      <c r="J239" s="8"/>
      <c r="K239" s="8" t="s">
        <v>158</v>
      </c>
      <c r="L239" s="74">
        <f t="shared" si="15"/>
        <v>2012</v>
      </c>
      <c r="M239" s="69"/>
      <c r="N239" s="71">
        <f t="shared" si="16"/>
        <v>2042</v>
      </c>
      <c r="O239" s="71"/>
      <c r="P239" s="72"/>
      <c r="Q239" s="32"/>
      <c r="R239" s="73">
        <f t="shared" si="17"/>
        <v>518.40000000000009</v>
      </c>
      <c r="S239">
        <v>1</v>
      </c>
      <c r="AL239" s="2"/>
    </row>
    <row r="240" spans="1:38">
      <c r="A240">
        <v>222</v>
      </c>
      <c r="B240" s="8">
        <v>207</v>
      </c>
      <c r="C240" s="8">
        <v>22</v>
      </c>
      <c r="D240" s="8" t="s">
        <v>216</v>
      </c>
      <c r="E240" s="8" t="s">
        <v>156</v>
      </c>
      <c r="F240" s="8" t="s">
        <v>142</v>
      </c>
      <c r="G240" s="8">
        <v>1982</v>
      </c>
      <c r="H240" s="8" t="s">
        <v>112</v>
      </c>
      <c r="I240" s="11">
        <v>4092.59</v>
      </c>
      <c r="J240" s="8">
        <v>4</v>
      </c>
      <c r="K240" s="8" t="s">
        <v>131</v>
      </c>
      <c r="L240" s="74">
        <f t="shared" si="15"/>
        <v>2012</v>
      </c>
      <c r="M240" s="69"/>
      <c r="N240" s="71">
        <f t="shared" si="16"/>
        <v>2042</v>
      </c>
      <c r="O240" s="71"/>
      <c r="P240" s="72"/>
      <c r="Q240" s="32"/>
      <c r="R240" s="73">
        <f t="shared" si="17"/>
        <v>66299.957999999999</v>
      </c>
      <c r="S240">
        <v>1</v>
      </c>
    </row>
    <row r="241" spans="1:19">
      <c r="A241">
        <v>253</v>
      </c>
      <c r="B241" s="8">
        <v>238</v>
      </c>
      <c r="C241" s="8">
        <v>22</v>
      </c>
      <c r="D241" s="8" t="s">
        <v>215</v>
      </c>
      <c r="E241" s="8" t="s">
        <v>162</v>
      </c>
      <c r="F241" s="8" t="s">
        <v>157</v>
      </c>
      <c r="G241" s="8">
        <v>1982</v>
      </c>
      <c r="H241" s="8"/>
      <c r="I241" s="11">
        <v>62.45</v>
      </c>
      <c r="J241" s="8">
        <v>1</v>
      </c>
      <c r="K241" s="8" t="s">
        <v>165</v>
      </c>
      <c r="L241" s="74">
        <f t="shared" si="15"/>
        <v>2012</v>
      </c>
      <c r="M241" s="69"/>
      <c r="N241" s="71">
        <f t="shared" si="16"/>
        <v>2042</v>
      </c>
      <c r="O241" s="71"/>
      <c r="P241" s="72"/>
      <c r="Q241" s="32"/>
      <c r="R241" s="73">
        <f t="shared" si="17"/>
        <v>1011.69</v>
      </c>
      <c r="S241">
        <v>1</v>
      </c>
    </row>
    <row r="242" spans="1:19">
      <c r="A242">
        <v>235</v>
      </c>
      <c r="B242" s="8">
        <v>220</v>
      </c>
      <c r="C242" s="8">
        <v>22</v>
      </c>
      <c r="D242" s="8" t="s">
        <v>218</v>
      </c>
      <c r="E242" s="8" t="s">
        <v>144</v>
      </c>
      <c r="F242" s="8" t="s">
        <v>157</v>
      </c>
      <c r="G242" s="8">
        <v>1983</v>
      </c>
      <c r="H242" s="8"/>
      <c r="I242" s="11">
        <v>58.08</v>
      </c>
      <c r="J242" s="8">
        <v>1</v>
      </c>
      <c r="K242" s="8" t="s">
        <v>165</v>
      </c>
      <c r="L242" s="74">
        <f t="shared" si="15"/>
        <v>2013</v>
      </c>
      <c r="M242" s="69"/>
      <c r="N242" s="71">
        <f t="shared" si="16"/>
        <v>2043</v>
      </c>
      <c r="O242" s="71"/>
      <c r="P242" s="72"/>
      <c r="Q242" s="32"/>
      <c r="R242" s="73">
        <f t="shared" si="17"/>
        <v>940.89599999999996</v>
      </c>
      <c r="S242">
        <v>1</v>
      </c>
    </row>
    <row r="243" spans="1:19">
      <c r="A243">
        <v>254</v>
      </c>
      <c r="B243" s="8">
        <v>239</v>
      </c>
      <c r="C243" s="8">
        <v>22</v>
      </c>
      <c r="D243" s="8" t="s">
        <v>215</v>
      </c>
      <c r="E243" s="8" t="s">
        <v>162</v>
      </c>
      <c r="F243" s="8" t="s">
        <v>226</v>
      </c>
      <c r="G243" s="8">
        <v>1983</v>
      </c>
      <c r="H243" s="8"/>
      <c r="I243" s="11">
        <v>90.3</v>
      </c>
      <c r="J243" s="8"/>
      <c r="K243" s="8" t="s">
        <v>165</v>
      </c>
      <c r="L243" s="74">
        <f t="shared" si="15"/>
        <v>2013</v>
      </c>
      <c r="M243" s="69"/>
      <c r="N243" s="71">
        <f t="shared" si="16"/>
        <v>2043</v>
      </c>
      <c r="O243" s="71"/>
      <c r="P243" s="72"/>
      <c r="Q243" s="32"/>
      <c r="R243" s="73">
        <f t="shared" si="17"/>
        <v>1462.8600000000001</v>
      </c>
      <c r="S243">
        <v>1</v>
      </c>
    </row>
    <row r="244" spans="1:19">
      <c r="A244">
        <v>261</v>
      </c>
      <c r="B244" s="8">
        <v>246</v>
      </c>
      <c r="C244" s="8">
        <v>22</v>
      </c>
      <c r="D244" s="8" t="s">
        <v>217</v>
      </c>
      <c r="E244" s="8" t="s">
        <v>167</v>
      </c>
      <c r="F244" s="8" t="s">
        <v>226</v>
      </c>
      <c r="G244" s="8">
        <v>1983</v>
      </c>
      <c r="H244" s="8"/>
      <c r="I244" s="11">
        <v>73.45</v>
      </c>
      <c r="J244" s="8"/>
      <c r="K244" s="8" t="s">
        <v>165</v>
      </c>
      <c r="L244" s="74">
        <f t="shared" si="15"/>
        <v>2013</v>
      </c>
      <c r="M244" s="69"/>
      <c r="N244" s="71">
        <f t="shared" si="16"/>
        <v>2043</v>
      </c>
      <c r="O244" s="71"/>
      <c r="P244" s="72"/>
      <c r="Q244" s="32"/>
      <c r="R244" s="73">
        <f t="shared" si="17"/>
        <v>1189.8900000000001</v>
      </c>
      <c r="S244">
        <v>1</v>
      </c>
    </row>
    <row r="245" spans="1:19">
      <c r="A245">
        <v>269</v>
      </c>
      <c r="B245" s="8">
        <v>254</v>
      </c>
      <c r="C245" s="8">
        <v>22</v>
      </c>
      <c r="D245" s="8" t="s">
        <v>223</v>
      </c>
      <c r="E245" s="8" t="s">
        <v>224</v>
      </c>
      <c r="F245" s="8" t="s">
        <v>226</v>
      </c>
      <c r="G245" s="8">
        <v>1983</v>
      </c>
      <c r="H245" s="8"/>
      <c r="I245" s="11">
        <v>92.33</v>
      </c>
      <c r="J245" s="8"/>
      <c r="K245" s="8" t="s">
        <v>165</v>
      </c>
      <c r="L245" s="74">
        <f t="shared" si="15"/>
        <v>2013</v>
      </c>
      <c r="M245" s="69"/>
      <c r="N245" s="71">
        <f t="shared" si="16"/>
        <v>2043</v>
      </c>
      <c r="O245" s="71"/>
      <c r="P245" s="72"/>
      <c r="Q245" s="32"/>
      <c r="R245" s="73">
        <f t="shared" si="17"/>
        <v>1495.7460000000001</v>
      </c>
      <c r="S245">
        <v>1</v>
      </c>
    </row>
    <row r="246" spans="1:19">
      <c r="A246">
        <v>271</v>
      </c>
      <c r="B246" s="8">
        <v>256</v>
      </c>
      <c r="C246" s="8">
        <v>22</v>
      </c>
      <c r="D246" s="8" t="s">
        <v>227</v>
      </c>
      <c r="E246" s="8" t="s">
        <v>141</v>
      </c>
      <c r="F246" s="8" t="s">
        <v>146</v>
      </c>
      <c r="G246" s="8">
        <v>1983</v>
      </c>
      <c r="H246" s="8" t="s">
        <v>112</v>
      </c>
      <c r="I246" s="11">
        <v>4930.1000000000004</v>
      </c>
      <c r="J246" s="8">
        <v>3</v>
      </c>
      <c r="K246" s="8" t="s">
        <v>131</v>
      </c>
      <c r="L246" s="74">
        <f t="shared" si="15"/>
        <v>2013</v>
      </c>
      <c r="M246" s="69"/>
      <c r="N246" s="71">
        <f t="shared" si="16"/>
        <v>2043</v>
      </c>
      <c r="O246" s="71"/>
      <c r="P246" s="72"/>
      <c r="Q246" s="32"/>
      <c r="R246" s="73">
        <f t="shared" si="17"/>
        <v>79867.62000000001</v>
      </c>
      <c r="S246">
        <v>1</v>
      </c>
    </row>
    <row r="247" spans="1:19">
      <c r="A247">
        <v>272</v>
      </c>
      <c r="B247" s="8">
        <v>257</v>
      </c>
      <c r="C247" s="8">
        <v>22</v>
      </c>
      <c r="D247" s="8" t="s">
        <v>227</v>
      </c>
      <c r="E247" s="8" t="s">
        <v>141</v>
      </c>
      <c r="F247" s="8" t="s">
        <v>142</v>
      </c>
      <c r="G247" s="8">
        <v>1983</v>
      </c>
      <c r="H247" s="8" t="s">
        <v>112</v>
      </c>
      <c r="I247" s="11">
        <v>3788.42</v>
      </c>
      <c r="J247" s="8">
        <v>4</v>
      </c>
      <c r="K247" s="8" t="s">
        <v>131</v>
      </c>
      <c r="L247" s="74">
        <f t="shared" si="15"/>
        <v>2013</v>
      </c>
      <c r="M247" s="69"/>
      <c r="N247" s="71">
        <f t="shared" si="16"/>
        <v>2043</v>
      </c>
      <c r="O247" s="71"/>
      <c r="P247" s="72"/>
      <c r="Q247" s="32"/>
      <c r="R247" s="73">
        <f t="shared" si="17"/>
        <v>61372.404000000002</v>
      </c>
      <c r="S247">
        <v>1</v>
      </c>
    </row>
    <row r="248" spans="1:19">
      <c r="A248">
        <v>224</v>
      </c>
      <c r="B248" s="8">
        <v>209</v>
      </c>
      <c r="C248" s="8">
        <v>22</v>
      </c>
      <c r="D248" s="8" t="s">
        <v>216</v>
      </c>
      <c r="E248" s="8" t="s">
        <v>156</v>
      </c>
      <c r="F248" s="8" t="s">
        <v>226</v>
      </c>
      <c r="G248" s="8">
        <v>1984</v>
      </c>
      <c r="H248" s="8"/>
      <c r="I248" s="11">
        <v>73.45</v>
      </c>
      <c r="J248" s="8"/>
      <c r="K248" s="8" t="s">
        <v>165</v>
      </c>
      <c r="L248" s="74">
        <f t="shared" si="15"/>
        <v>2014</v>
      </c>
      <c r="M248" s="69"/>
      <c r="N248" s="71">
        <f t="shared" si="16"/>
        <v>2044</v>
      </c>
      <c r="O248" s="71"/>
      <c r="P248" s="72"/>
      <c r="Q248" s="32"/>
      <c r="R248" s="73">
        <f t="shared" si="17"/>
        <v>1189.8900000000001</v>
      </c>
      <c r="S248">
        <v>1</v>
      </c>
    </row>
    <row r="249" spans="1:19">
      <c r="A249">
        <v>225</v>
      </c>
      <c r="B249" s="8">
        <v>210</v>
      </c>
      <c r="C249" s="8">
        <v>22</v>
      </c>
      <c r="D249" s="8" t="s">
        <v>216</v>
      </c>
      <c r="E249" s="8" t="s">
        <v>156</v>
      </c>
      <c r="F249" s="8" t="s">
        <v>192</v>
      </c>
      <c r="G249" s="8">
        <v>1984</v>
      </c>
      <c r="H249" s="8"/>
      <c r="I249" s="11">
        <v>4.49</v>
      </c>
      <c r="J249" s="8"/>
      <c r="K249" s="8" t="s">
        <v>165</v>
      </c>
      <c r="L249" s="74">
        <f t="shared" si="15"/>
        <v>2014</v>
      </c>
      <c r="M249" s="69"/>
      <c r="N249" s="71">
        <f t="shared" si="16"/>
        <v>2044</v>
      </c>
      <c r="O249" s="71"/>
      <c r="P249" s="72"/>
      <c r="Q249" s="32"/>
      <c r="R249" s="73">
        <f t="shared" si="17"/>
        <v>72.738</v>
      </c>
      <c r="S249">
        <v>1</v>
      </c>
    </row>
    <row r="250" spans="1:19">
      <c r="A250">
        <v>244</v>
      </c>
      <c r="B250" s="8">
        <v>229</v>
      </c>
      <c r="C250" s="8">
        <v>22</v>
      </c>
      <c r="D250" s="8" t="s">
        <v>225</v>
      </c>
      <c r="E250" s="8" t="s">
        <v>176</v>
      </c>
      <c r="F250" s="8" t="s">
        <v>226</v>
      </c>
      <c r="G250" s="8">
        <v>1984</v>
      </c>
      <c r="H250" s="8"/>
      <c r="I250" s="11">
        <v>34.17</v>
      </c>
      <c r="J250" s="8"/>
      <c r="K250" s="8" t="s">
        <v>165</v>
      </c>
      <c r="L250" s="74">
        <f t="shared" si="15"/>
        <v>2014</v>
      </c>
      <c r="M250" s="69"/>
      <c r="N250" s="71">
        <f t="shared" si="16"/>
        <v>2044</v>
      </c>
      <c r="O250" s="71"/>
      <c r="P250" s="72"/>
      <c r="Q250" s="32"/>
      <c r="R250" s="73">
        <f t="shared" si="17"/>
        <v>553.55400000000009</v>
      </c>
      <c r="S250">
        <v>1</v>
      </c>
    </row>
    <row r="251" spans="1:19">
      <c r="A251">
        <v>274</v>
      </c>
      <c r="B251" s="8">
        <v>259</v>
      </c>
      <c r="C251" s="8">
        <v>22</v>
      </c>
      <c r="D251" s="8" t="s">
        <v>227</v>
      </c>
      <c r="E251" s="8" t="s">
        <v>141</v>
      </c>
      <c r="F251" s="8" t="s">
        <v>157</v>
      </c>
      <c r="G251" s="8">
        <v>1984</v>
      </c>
      <c r="H251" s="8"/>
      <c r="I251" s="11">
        <v>62.46</v>
      </c>
      <c r="J251" s="8">
        <v>1</v>
      </c>
      <c r="K251" s="8" t="s">
        <v>131</v>
      </c>
      <c r="L251" s="74">
        <f t="shared" si="15"/>
        <v>2014</v>
      </c>
      <c r="M251" s="69"/>
      <c r="N251" s="71">
        <f t="shared" si="16"/>
        <v>2044</v>
      </c>
      <c r="O251" s="71"/>
      <c r="P251" s="72"/>
      <c r="Q251" s="32"/>
      <c r="R251" s="73">
        <f t="shared" si="17"/>
        <v>1011.8520000000001</v>
      </c>
      <c r="S251">
        <v>1</v>
      </c>
    </row>
    <row r="252" spans="1:19">
      <c r="A252">
        <v>275</v>
      </c>
      <c r="B252" s="8">
        <v>260</v>
      </c>
      <c r="C252" s="8">
        <v>22</v>
      </c>
      <c r="D252" s="8" t="s">
        <v>227</v>
      </c>
      <c r="E252" s="8" t="s">
        <v>141</v>
      </c>
      <c r="F252" s="8" t="s">
        <v>226</v>
      </c>
      <c r="G252" s="8">
        <v>1984</v>
      </c>
      <c r="H252" s="8"/>
      <c r="I252" s="11">
        <v>69.14</v>
      </c>
      <c r="J252" s="8"/>
      <c r="K252" s="8" t="s">
        <v>131</v>
      </c>
      <c r="L252" s="74">
        <f t="shared" si="15"/>
        <v>2014</v>
      </c>
      <c r="M252" s="69"/>
      <c r="N252" s="71">
        <f t="shared" si="16"/>
        <v>2044</v>
      </c>
      <c r="O252" s="71"/>
      <c r="P252" s="72"/>
      <c r="Q252" s="32"/>
      <c r="R252" s="73">
        <f t="shared" si="17"/>
        <v>1120.0680000000002</v>
      </c>
      <c r="S252">
        <v>1</v>
      </c>
    </row>
    <row r="253" spans="1:19">
      <c r="A253">
        <v>276</v>
      </c>
      <c r="B253" s="8">
        <v>261</v>
      </c>
      <c r="C253" s="8">
        <v>22</v>
      </c>
      <c r="D253" s="8" t="s">
        <v>227</v>
      </c>
      <c r="E253" s="8" t="s">
        <v>141</v>
      </c>
      <c r="F253" s="8" t="s">
        <v>226</v>
      </c>
      <c r="G253" s="8">
        <v>1984</v>
      </c>
      <c r="H253" s="8"/>
      <c r="I253" s="11">
        <v>79.02</v>
      </c>
      <c r="J253" s="8"/>
      <c r="K253" s="8" t="s">
        <v>131</v>
      </c>
      <c r="L253" s="74">
        <f t="shared" si="15"/>
        <v>2014</v>
      </c>
      <c r="M253" s="69"/>
      <c r="N253" s="71">
        <f t="shared" si="16"/>
        <v>2044</v>
      </c>
      <c r="O253" s="71"/>
      <c r="P253" s="72"/>
      <c r="Q253" s="32"/>
      <c r="R253" s="73">
        <f t="shared" si="17"/>
        <v>1280.124</v>
      </c>
      <c r="S253">
        <v>1</v>
      </c>
    </row>
    <row r="254" spans="1:19">
      <c r="A254">
        <v>277</v>
      </c>
      <c r="B254" s="8">
        <v>262</v>
      </c>
      <c r="C254" s="8">
        <v>22</v>
      </c>
      <c r="D254" s="8" t="s">
        <v>227</v>
      </c>
      <c r="E254" s="8" t="s">
        <v>141</v>
      </c>
      <c r="F254" s="8" t="s">
        <v>228</v>
      </c>
      <c r="G254" s="8">
        <v>1984</v>
      </c>
      <c r="H254" s="8"/>
      <c r="I254" s="11">
        <v>24</v>
      </c>
      <c r="J254" s="8"/>
      <c r="K254" s="8" t="s">
        <v>131</v>
      </c>
      <c r="L254" s="74">
        <f t="shared" si="15"/>
        <v>2014</v>
      </c>
      <c r="M254" s="69"/>
      <c r="N254" s="71">
        <f t="shared" si="16"/>
        <v>2044</v>
      </c>
      <c r="O254" s="71"/>
      <c r="P254" s="72"/>
      <c r="Q254" s="32"/>
      <c r="R254" s="73">
        <f t="shared" si="17"/>
        <v>388.80000000000007</v>
      </c>
      <c r="S254">
        <v>1</v>
      </c>
    </row>
    <row r="255" spans="1:19">
      <c r="A255">
        <v>278</v>
      </c>
      <c r="B255" s="8">
        <v>263</v>
      </c>
      <c r="C255" s="8">
        <v>22</v>
      </c>
      <c r="D255" s="8" t="s">
        <v>227</v>
      </c>
      <c r="E255" s="8" t="s">
        <v>141</v>
      </c>
      <c r="F255" s="8" t="s">
        <v>228</v>
      </c>
      <c r="G255" s="8">
        <v>1984</v>
      </c>
      <c r="H255" s="8"/>
      <c r="I255" s="11">
        <v>11.34</v>
      </c>
      <c r="J255" s="8"/>
      <c r="K255" s="8" t="s">
        <v>131</v>
      </c>
      <c r="L255" s="74">
        <f t="shared" si="15"/>
        <v>2014</v>
      </c>
      <c r="M255" s="69"/>
      <c r="N255" s="71">
        <f t="shared" si="16"/>
        <v>2044</v>
      </c>
      <c r="O255" s="71"/>
      <c r="P255" s="72"/>
      <c r="Q255" s="32"/>
      <c r="R255" s="73">
        <f t="shared" si="17"/>
        <v>183.70800000000003</v>
      </c>
      <c r="S255">
        <v>1</v>
      </c>
    </row>
    <row r="256" spans="1:19">
      <c r="A256">
        <v>279</v>
      </c>
      <c r="B256" s="8">
        <v>264</v>
      </c>
      <c r="C256" s="8">
        <v>22</v>
      </c>
      <c r="D256" s="8" t="s">
        <v>227</v>
      </c>
      <c r="E256" s="8" t="s">
        <v>141</v>
      </c>
      <c r="F256" s="8" t="s">
        <v>163</v>
      </c>
      <c r="G256" s="8">
        <v>1984</v>
      </c>
      <c r="H256" s="8"/>
      <c r="I256" s="11">
        <v>17.239999999999998</v>
      </c>
      <c r="J256" s="8"/>
      <c r="K256" s="8" t="s">
        <v>131</v>
      </c>
      <c r="L256" s="74">
        <f t="shared" si="15"/>
        <v>2014</v>
      </c>
      <c r="M256" s="69"/>
      <c r="N256" s="71">
        <f t="shared" si="16"/>
        <v>2044</v>
      </c>
      <c r="O256" s="71"/>
      <c r="P256" s="72"/>
      <c r="Q256" s="32"/>
      <c r="R256" s="73">
        <f t="shared" si="17"/>
        <v>279.28800000000001</v>
      </c>
      <c r="S256">
        <v>1</v>
      </c>
    </row>
    <row r="257" spans="1:19">
      <c r="A257">
        <v>286</v>
      </c>
      <c r="B257" s="8">
        <v>271</v>
      </c>
      <c r="C257" s="8">
        <v>22</v>
      </c>
      <c r="D257" s="8" t="s">
        <v>229</v>
      </c>
      <c r="E257" s="8" t="s">
        <v>186</v>
      </c>
      <c r="F257" s="8" t="s">
        <v>226</v>
      </c>
      <c r="G257" s="8">
        <v>1984</v>
      </c>
      <c r="H257" s="8"/>
      <c r="I257" s="11">
        <v>160.52000000000001</v>
      </c>
      <c r="J257" s="8"/>
      <c r="K257" s="8" t="s">
        <v>131</v>
      </c>
      <c r="L257" s="74">
        <f t="shared" si="15"/>
        <v>2014</v>
      </c>
      <c r="M257" s="69"/>
      <c r="N257" s="71">
        <f t="shared" si="16"/>
        <v>2044</v>
      </c>
      <c r="O257" s="71"/>
      <c r="P257" s="72"/>
      <c r="Q257" s="32"/>
      <c r="R257" s="73">
        <f t="shared" si="17"/>
        <v>2600.4240000000004</v>
      </c>
      <c r="S257">
        <v>1</v>
      </c>
    </row>
    <row r="258" spans="1:19">
      <c r="A258">
        <v>287</v>
      </c>
      <c r="B258" s="8">
        <v>272</v>
      </c>
      <c r="C258" s="8">
        <v>22</v>
      </c>
      <c r="D258" s="8" t="s">
        <v>229</v>
      </c>
      <c r="E258" s="8" t="s">
        <v>186</v>
      </c>
      <c r="F258" s="8" t="s">
        <v>203</v>
      </c>
      <c r="G258" s="8">
        <v>1984</v>
      </c>
      <c r="H258" s="8"/>
      <c r="I258" s="11">
        <v>27.84</v>
      </c>
      <c r="J258" s="8"/>
      <c r="K258" s="8" t="s">
        <v>131</v>
      </c>
      <c r="L258" s="74">
        <f t="shared" si="15"/>
        <v>2014</v>
      </c>
      <c r="M258" s="69"/>
      <c r="N258" s="71">
        <f t="shared" si="16"/>
        <v>2044</v>
      </c>
      <c r="O258" s="71"/>
      <c r="P258" s="72"/>
      <c r="Q258" s="32"/>
      <c r="R258" s="73">
        <f t="shared" si="17"/>
        <v>451.00800000000004</v>
      </c>
      <c r="S258">
        <v>1</v>
      </c>
    </row>
    <row r="259" spans="1:19">
      <c r="A259">
        <v>217</v>
      </c>
      <c r="B259" s="8">
        <v>202</v>
      </c>
      <c r="C259" s="8">
        <v>22</v>
      </c>
      <c r="D259" s="8" t="s">
        <v>219</v>
      </c>
      <c r="E259" s="8" t="s">
        <v>171</v>
      </c>
      <c r="F259" s="8" t="s">
        <v>183</v>
      </c>
      <c r="G259" s="8">
        <v>1985</v>
      </c>
      <c r="H259" s="8"/>
      <c r="I259" s="11">
        <v>27.18</v>
      </c>
      <c r="J259" s="8"/>
      <c r="K259" s="8" t="s">
        <v>165</v>
      </c>
      <c r="L259" s="69">
        <f t="shared" si="15"/>
        <v>2015</v>
      </c>
      <c r="M259" s="69"/>
      <c r="N259" s="71">
        <f t="shared" si="16"/>
        <v>2045</v>
      </c>
      <c r="O259" s="71"/>
      <c r="P259" s="72"/>
      <c r="Q259" s="32">
        <f t="shared" ref="Q259:Q290" si="18">I259*N$6</f>
        <v>315.28800000000001</v>
      </c>
      <c r="R259" s="73">
        <f t="shared" si="17"/>
        <v>440.31600000000003</v>
      </c>
      <c r="S259">
        <v>1</v>
      </c>
    </row>
    <row r="260" spans="1:19">
      <c r="A260">
        <v>227</v>
      </c>
      <c r="B260" s="8">
        <v>212</v>
      </c>
      <c r="C260" s="8">
        <v>22</v>
      </c>
      <c r="D260" s="8" t="s">
        <v>216</v>
      </c>
      <c r="E260" s="8" t="s">
        <v>156</v>
      </c>
      <c r="F260" s="8" t="s">
        <v>183</v>
      </c>
      <c r="G260" s="8">
        <v>1985</v>
      </c>
      <c r="H260" s="8"/>
      <c r="I260" s="11">
        <v>27.18</v>
      </c>
      <c r="J260" s="8"/>
      <c r="K260" s="8" t="s">
        <v>165</v>
      </c>
      <c r="L260" s="69">
        <f t="shared" si="15"/>
        <v>2015</v>
      </c>
      <c r="M260" s="69"/>
      <c r="N260" s="71">
        <f t="shared" si="16"/>
        <v>2045</v>
      </c>
      <c r="O260" s="71"/>
      <c r="P260" s="72"/>
      <c r="Q260" s="32">
        <f t="shared" si="18"/>
        <v>315.28800000000001</v>
      </c>
      <c r="R260" s="73">
        <f t="shared" si="17"/>
        <v>440.31600000000003</v>
      </c>
      <c r="S260">
        <v>1</v>
      </c>
    </row>
    <row r="261" spans="1:19">
      <c r="A261">
        <v>232</v>
      </c>
      <c r="B261" s="8">
        <v>217</v>
      </c>
      <c r="C261" s="8">
        <v>22</v>
      </c>
      <c r="D261" s="8" t="s">
        <v>218</v>
      </c>
      <c r="E261" s="8" t="s">
        <v>144</v>
      </c>
      <c r="F261" s="8" t="s">
        <v>154</v>
      </c>
      <c r="G261" s="8">
        <v>1985</v>
      </c>
      <c r="H261" s="8" t="s">
        <v>112</v>
      </c>
      <c r="I261" s="11">
        <v>1923.2</v>
      </c>
      <c r="J261" s="8">
        <v>4</v>
      </c>
      <c r="K261" s="8" t="s">
        <v>131</v>
      </c>
      <c r="L261" s="69">
        <f t="shared" si="15"/>
        <v>2015</v>
      </c>
      <c r="M261" s="69"/>
      <c r="N261" s="71">
        <f t="shared" si="16"/>
        <v>2045</v>
      </c>
      <c r="O261" s="71"/>
      <c r="P261" s="72"/>
      <c r="Q261" s="32">
        <f t="shared" si="18"/>
        <v>22309.119999999999</v>
      </c>
      <c r="R261" s="73">
        <f t="shared" si="17"/>
        <v>31155.840000000004</v>
      </c>
      <c r="S261">
        <v>1</v>
      </c>
    </row>
    <row r="262" spans="1:19">
      <c r="A262">
        <v>236</v>
      </c>
      <c r="B262" s="8">
        <v>221</v>
      </c>
      <c r="C262" s="8">
        <v>22</v>
      </c>
      <c r="D262" s="8" t="s">
        <v>218</v>
      </c>
      <c r="E262" s="8" t="s">
        <v>144</v>
      </c>
      <c r="F262" s="8" t="s">
        <v>183</v>
      </c>
      <c r="G262" s="8">
        <v>1985</v>
      </c>
      <c r="H262" s="8"/>
      <c r="I262" s="11">
        <v>27.18</v>
      </c>
      <c r="J262" s="8"/>
      <c r="K262" s="8" t="s">
        <v>165</v>
      </c>
      <c r="L262" s="69">
        <f t="shared" si="15"/>
        <v>2015</v>
      </c>
      <c r="M262" s="69"/>
      <c r="N262" s="71">
        <f t="shared" si="16"/>
        <v>2045</v>
      </c>
      <c r="O262" s="71"/>
      <c r="P262" s="72"/>
      <c r="Q262" s="32">
        <f t="shared" si="18"/>
        <v>315.28800000000001</v>
      </c>
      <c r="R262" s="73">
        <f t="shared" si="17"/>
        <v>440.31600000000003</v>
      </c>
      <c r="S262">
        <v>1</v>
      </c>
    </row>
    <row r="263" spans="1:19">
      <c r="A263">
        <v>241</v>
      </c>
      <c r="B263" s="8">
        <v>226</v>
      </c>
      <c r="C263" s="8">
        <v>22</v>
      </c>
      <c r="D263" s="8" t="s">
        <v>225</v>
      </c>
      <c r="E263" s="8" t="s">
        <v>176</v>
      </c>
      <c r="F263" s="8" t="s">
        <v>230</v>
      </c>
      <c r="G263" s="8">
        <v>1985</v>
      </c>
      <c r="H263" s="8" t="s">
        <v>112</v>
      </c>
      <c r="I263" s="11">
        <v>1984.17</v>
      </c>
      <c r="J263" s="8">
        <v>4</v>
      </c>
      <c r="K263" s="8" t="s">
        <v>131</v>
      </c>
      <c r="L263" s="69">
        <f t="shared" si="15"/>
        <v>2015</v>
      </c>
      <c r="M263" s="69"/>
      <c r="N263" s="71">
        <f t="shared" si="16"/>
        <v>2045</v>
      </c>
      <c r="O263" s="71"/>
      <c r="P263" s="72"/>
      <c r="Q263" s="32">
        <f t="shared" si="18"/>
        <v>23016.371999999999</v>
      </c>
      <c r="R263" s="73">
        <f t="shared" si="17"/>
        <v>32143.554000000004</v>
      </c>
      <c r="S263">
        <v>1</v>
      </c>
    </row>
    <row r="264" spans="1:19">
      <c r="A264">
        <v>248</v>
      </c>
      <c r="B264" s="8">
        <v>233</v>
      </c>
      <c r="C264" s="8">
        <v>22</v>
      </c>
      <c r="D264" s="8" t="s">
        <v>225</v>
      </c>
      <c r="E264" s="8" t="s">
        <v>176</v>
      </c>
      <c r="F264" s="8" t="s">
        <v>163</v>
      </c>
      <c r="G264" s="8">
        <v>1985</v>
      </c>
      <c r="H264" s="8"/>
      <c r="I264" s="11">
        <v>22.5</v>
      </c>
      <c r="J264" s="8"/>
      <c r="K264" s="8" t="s">
        <v>151</v>
      </c>
      <c r="L264" s="69">
        <f t="shared" si="15"/>
        <v>2015</v>
      </c>
      <c r="M264" s="69"/>
      <c r="N264" s="71">
        <f t="shared" si="16"/>
        <v>2045</v>
      </c>
      <c r="O264" s="71"/>
      <c r="P264" s="72"/>
      <c r="Q264" s="32">
        <f t="shared" si="18"/>
        <v>261</v>
      </c>
      <c r="R264" s="73">
        <f t="shared" si="17"/>
        <v>364.50000000000006</v>
      </c>
      <c r="S264">
        <v>1</v>
      </c>
    </row>
    <row r="265" spans="1:19">
      <c r="A265">
        <v>255</v>
      </c>
      <c r="B265" s="8">
        <v>240</v>
      </c>
      <c r="C265" s="8">
        <v>22</v>
      </c>
      <c r="D265" s="8" t="s">
        <v>215</v>
      </c>
      <c r="E265" s="8" t="s">
        <v>162</v>
      </c>
      <c r="F265" s="8" t="s">
        <v>183</v>
      </c>
      <c r="G265" s="8">
        <v>1985</v>
      </c>
      <c r="H265" s="8"/>
      <c r="I265" s="11">
        <v>32</v>
      </c>
      <c r="J265" s="8"/>
      <c r="K265" s="8" t="s">
        <v>151</v>
      </c>
      <c r="L265" s="69">
        <f t="shared" si="15"/>
        <v>2015</v>
      </c>
      <c r="M265" s="69"/>
      <c r="N265" s="71">
        <f t="shared" si="16"/>
        <v>2045</v>
      </c>
      <c r="O265" s="71"/>
      <c r="P265" s="72"/>
      <c r="Q265" s="32">
        <f t="shared" si="18"/>
        <v>371.2</v>
      </c>
      <c r="R265" s="73">
        <f t="shared" si="17"/>
        <v>518.40000000000009</v>
      </c>
      <c r="S265">
        <v>1</v>
      </c>
    </row>
    <row r="266" spans="1:19">
      <c r="A266">
        <v>262</v>
      </c>
      <c r="B266" s="8">
        <v>247</v>
      </c>
      <c r="C266" s="8">
        <v>22</v>
      </c>
      <c r="D266" s="8" t="s">
        <v>217</v>
      </c>
      <c r="E266" s="8" t="s">
        <v>167</v>
      </c>
      <c r="F266" s="8" t="s">
        <v>183</v>
      </c>
      <c r="G266" s="8">
        <v>1985</v>
      </c>
      <c r="H266" s="8"/>
      <c r="I266" s="11">
        <v>27.18</v>
      </c>
      <c r="J266" s="8"/>
      <c r="K266" s="8" t="s">
        <v>165</v>
      </c>
      <c r="L266" s="69">
        <f t="shared" si="15"/>
        <v>2015</v>
      </c>
      <c r="M266" s="69"/>
      <c r="N266" s="71">
        <f t="shared" si="16"/>
        <v>2045</v>
      </c>
      <c r="O266" s="71"/>
      <c r="P266" s="72"/>
      <c r="Q266" s="32">
        <f t="shared" si="18"/>
        <v>315.28800000000001</v>
      </c>
      <c r="R266" s="73">
        <f t="shared" si="17"/>
        <v>440.31600000000003</v>
      </c>
      <c r="S266">
        <v>1</v>
      </c>
    </row>
    <row r="267" spans="1:19">
      <c r="A267">
        <v>270</v>
      </c>
      <c r="B267" s="8">
        <v>255</v>
      </c>
      <c r="C267" s="8">
        <v>22</v>
      </c>
      <c r="D267" s="8" t="s">
        <v>223</v>
      </c>
      <c r="E267" s="8" t="s">
        <v>224</v>
      </c>
      <c r="F267" s="8" t="s">
        <v>183</v>
      </c>
      <c r="G267" s="8">
        <v>1985</v>
      </c>
      <c r="H267" s="8"/>
      <c r="I267" s="11">
        <v>27.18</v>
      </c>
      <c r="J267" s="8"/>
      <c r="K267" s="8" t="s">
        <v>165</v>
      </c>
      <c r="L267" s="69">
        <f t="shared" si="15"/>
        <v>2015</v>
      </c>
      <c r="M267" s="69"/>
      <c r="N267" s="71">
        <f t="shared" si="16"/>
        <v>2045</v>
      </c>
      <c r="O267" s="71"/>
      <c r="P267" s="72"/>
      <c r="Q267" s="32">
        <f t="shared" si="18"/>
        <v>315.28800000000001</v>
      </c>
      <c r="R267" s="73">
        <f t="shared" si="17"/>
        <v>440.31600000000003</v>
      </c>
      <c r="S267">
        <v>1</v>
      </c>
    </row>
    <row r="268" spans="1:19">
      <c r="A268">
        <v>280</v>
      </c>
      <c r="B268" s="8">
        <v>265</v>
      </c>
      <c r="C268" s="8">
        <v>22</v>
      </c>
      <c r="D268" s="8" t="s">
        <v>229</v>
      </c>
      <c r="E268" s="8" t="s">
        <v>186</v>
      </c>
      <c r="F268" s="8" t="s">
        <v>142</v>
      </c>
      <c r="G268" s="8">
        <v>1985</v>
      </c>
      <c r="H268" s="8" t="s">
        <v>112</v>
      </c>
      <c r="I268" s="11">
        <v>2921.42</v>
      </c>
      <c r="J268" s="8">
        <v>4</v>
      </c>
      <c r="K268" s="8" t="s">
        <v>131</v>
      </c>
      <c r="L268" s="69">
        <f t="shared" si="15"/>
        <v>2015</v>
      </c>
      <c r="M268" s="69"/>
      <c r="N268" s="71">
        <f t="shared" si="16"/>
        <v>2045</v>
      </c>
      <c r="O268" s="71"/>
      <c r="P268" s="72"/>
      <c r="Q268" s="32">
        <f t="shared" si="18"/>
        <v>33888.472000000002</v>
      </c>
      <c r="R268" s="73">
        <f t="shared" si="17"/>
        <v>47327.004000000001</v>
      </c>
      <c r="S268">
        <v>1</v>
      </c>
    </row>
    <row r="269" spans="1:19">
      <c r="A269">
        <v>281</v>
      </c>
      <c r="B269" s="8">
        <v>266</v>
      </c>
      <c r="C269" s="8">
        <v>22</v>
      </c>
      <c r="D269" s="8" t="s">
        <v>229</v>
      </c>
      <c r="E269" s="8" t="s">
        <v>186</v>
      </c>
      <c r="F269" s="8" t="s">
        <v>146</v>
      </c>
      <c r="G269" s="8">
        <v>1985</v>
      </c>
      <c r="H269" s="8" t="s">
        <v>112</v>
      </c>
      <c r="I269" s="11">
        <v>3098.92</v>
      </c>
      <c r="J269" s="8">
        <v>4</v>
      </c>
      <c r="K269" s="8" t="s">
        <v>131</v>
      </c>
      <c r="L269" s="69">
        <f t="shared" si="15"/>
        <v>2015</v>
      </c>
      <c r="M269" s="69"/>
      <c r="N269" s="71">
        <f t="shared" si="16"/>
        <v>2045</v>
      </c>
      <c r="O269" s="71"/>
      <c r="P269" s="72"/>
      <c r="Q269" s="32">
        <f t="shared" si="18"/>
        <v>35947.472000000002</v>
      </c>
      <c r="R269" s="73">
        <f t="shared" ref="R269:R303" si="19">I269*N$7*M$11</f>
        <v>50202.504000000001</v>
      </c>
      <c r="S269">
        <v>1</v>
      </c>
    </row>
    <row r="270" spans="1:19">
      <c r="A270">
        <v>282</v>
      </c>
      <c r="B270" s="8">
        <v>267</v>
      </c>
      <c r="C270" s="8">
        <v>22</v>
      </c>
      <c r="D270" s="8" t="s">
        <v>229</v>
      </c>
      <c r="E270" s="8" t="s">
        <v>186</v>
      </c>
      <c r="F270" s="8" t="s">
        <v>154</v>
      </c>
      <c r="G270" s="8">
        <v>1985</v>
      </c>
      <c r="H270" s="8" t="s">
        <v>112</v>
      </c>
      <c r="I270" s="11">
        <v>251.7</v>
      </c>
      <c r="J270" s="8">
        <v>3</v>
      </c>
      <c r="K270" s="8" t="s">
        <v>131</v>
      </c>
      <c r="L270" s="69">
        <f t="shared" si="15"/>
        <v>2015</v>
      </c>
      <c r="M270" s="69"/>
      <c r="N270" s="71">
        <f t="shared" si="16"/>
        <v>2045</v>
      </c>
      <c r="O270" s="71"/>
      <c r="P270" s="72"/>
      <c r="Q270" s="32">
        <f t="shared" si="18"/>
        <v>2919.72</v>
      </c>
      <c r="R270" s="73">
        <f t="shared" si="19"/>
        <v>4077.54</v>
      </c>
      <c r="S270">
        <v>1</v>
      </c>
    </row>
    <row r="271" spans="1:19">
      <c r="A271">
        <v>283</v>
      </c>
      <c r="B271" s="8">
        <v>268</v>
      </c>
      <c r="C271" s="8">
        <v>22</v>
      </c>
      <c r="D271" s="8" t="s">
        <v>229</v>
      </c>
      <c r="E271" s="8" t="s">
        <v>186</v>
      </c>
      <c r="F271" s="8" t="s">
        <v>150</v>
      </c>
      <c r="G271" s="8">
        <v>1985</v>
      </c>
      <c r="H271" s="8" t="s">
        <v>112</v>
      </c>
      <c r="I271" s="11">
        <v>1382.49</v>
      </c>
      <c r="J271" s="8">
        <v>2</v>
      </c>
      <c r="K271" s="8" t="s">
        <v>131</v>
      </c>
      <c r="L271" s="69">
        <f t="shared" si="15"/>
        <v>2015</v>
      </c>
      <c r="M271" s="69"/>
      <c r="N271" s="71">
        <f t="shared" si="16"/>
        <v>2045</v>
      </c>
      <c r="O271" s="71"/>
      <c r="P271" s="72"/>
      <c r="Q271" s="32">
        <f t="shared" si="18"/>
        <v>16036.884</v>
      </c>
      <c r="R271" s="73">
        <f t="shared" si="19"/>
        <v>22396.338000000003</v>
      </c>
      <c r="S271">
        <v>1</v>
      </c>
    </row>
    <row r="272" spans="1:19">
      <c r="A272">
        <v>200</v>
      </c>
      <c r="B272" s="8">
        <v>185</v>
      </c>
      <c r="C272" s="8">
        <v>22</v>
      </c>
      <c r="D272" s="8" t="s">
        <v>221</v>
      </c>
      <c r="E272" s="8" t="s">
        <v>129</v>
      </c>
      <c r="F272" s="8" t="s">
        <v>183</v>
      </c>
      <c r="G272" s="8">
        <v>1986</v>
      </c>
      <c r="H272" s="8"/>
      <c r="I272" s="11">
        <v>66.989999999999995</v>
      </c>
      <c r="J272" s="8"/>
      <c r="K272" s="8" t="s">
        <v>165</v>
      </c>
      <c r="L272" s="69">
        <f t="shared" si="15"/>
        <v>2016</v>
      </c>
      <c r="M272" s="69"/>
      <c r="N272" s="71">
        <f t="shared" si="16"/>
        <v>2046</v>
      </c>
      <c r="O272" s="71"/>
      <c r="P272" s="72"/>
      <c r="Q272" s="32">
        <f t="shared" si="18"/>
        <v>777.08399999999995</v>
      </c>
      <c r="R272" s="73">
        <f t="shared" si="19"/>
        <v>1085.2379999999998</v>
      </c>
      <c r="S272">
        <v>1</v>
      </c>
    </row>
    <row r="273" spans="1:19">
      <c r="A273">
        <v>205</v>
      </c>
      <c r="B273" s="8">
        <v>190</v>
      </c>
      <c r="C273" s="8">
        <v>22</v>
      </c>
      <c r="D273" s="8" t="s">
        <v>231</v>
      </c>
      <c r="E273" s="8" t="s">
        <v>135</v>
      </c>
      <c r="F273" s="8" t="s">
        <v>142</v>
      </c>
      <c r="G273" s="8">
        <v>1986</v>
      </c>
      <c r="H273" s="8" t="s">
        <v>112</v>
      </c>
      <c r="I273" s="11">
        <v>3375.39</v>
      </c>
      <c r="J273" s="8">
        <v>4</v>
      </c>
      <c r="K273" s="8" t="s">
        <v>131</v>
      </c>
      <c r="L273" s="69">
        <f t="shared" si="15"/>
        <v>2016</v>
      </c>
      <c r="M273" s="69"/>
      <c r="N273" s="71">
        <f t="shared" si="16"/>
        <v>2046</v>
      </c>
      <c r="O273" s="71"/>
      <c r="P273" s="72"/>
      <c r="Q273" s="32">
        <f t="shared" si="18"/>
        <v>39154.523999999998</v>
      </c>
      <c r="R273" s="73">
        <f t="shared" si="19"/>
        <v>54681.317999999999</v>
      </c>
      <c r="S273">
        <v>1</v>
      </c>
    </row>
    <row r="274" spans="1:19">
      <c r="A274">
        <v>206</v>
      </c>
      <c r="B274" s="8">
        <v>191</v>
      </c>
      <c r="C274" s="8">
        <v>22</v>
      </c>
      <c r="D274" s="8" t="s">
        <v>231</v>
      </c>
      <c r="E274" s="8" t="s">
        <v>135</v>
      </c>
      <c r="F274" s="8" t="s">
        <v>146</v>
      </c>
      <c r="G274" s="8">
        <v>1986</v>
      </c>
      <c r="H274" s="8" t="s">
        <v>112</v>
      </c>
      <c r="I274" s="11">
        <v>1893</v>
      </c>
      <c r="J274" s="8">
        <v>2</v>
      </c>
      <c r="K274" s="8" t="s">
        <v>131</v>
      </c>
      <c r="L274" s="69">
        <f t="shared" si="15"/>
        <v>2016</v>
      </c>
      <c r="M274" s="69"/>
      <c r="N274" s="71">
        <f t="shared" si="16"/>
        <v>2046</v>
      </c>
      <c r="O274" s="71"/>
      <c r="P274" s="72"/>
      <c r="Q274" s="32">
        <f t="shared" si="18"/>
        <v>21958.799999999999</v>
      </c>
      <c r="R274" s="73">
        <f t="shared" si="19"/>
        <v>30666.600000000002</v>
      </c>
      <c r="S274">
        <v>1</v>
      </c>
    </row>
    <row r="275" spans="1:19">
      <c r="A275">
        <v>208</v>
      </c>
      <c r="B275" s="8">
        <v>193</v>
      </c>
      <c r="C275" s="8">
        <v>22</v>
      </c>
      <c r="D275" s="8" t="s">
        <v>231</v>
      </c>
      <c r="E275" s="8" t="s">
        <v>135</v>
      </c>
      <c r="F275" s="8" t="s">
        <v>150</v>
      </c>
      <c r="G275" s="8">
        <v>1986</v>
      </c>
      <c r="H275" s="8" t="s">
        <v>112</v>
      </c>
      <c r="I275" s="11">
        <v>3483.76</v>
      </c>
      <c r="J275" s="8">
        <v>4</v>
      </c>
      <c r="K275" s="8" t="s">
        <v>131</v>
      </c>
      <c r="L275" s="69">
        <f t="shared" si="15"/>
        <v>2016</v>
      </c>
      <c r="M275" s="69"/>
      <c r="N275" s="71">
        <f t="shared" si="16"/>
        <v>2046</v>
      </c>
      <c r="O275" s="71"/>
      <c r="P275" s="72"/>
      <c r="Q275" s="32">
        <f t="shared" si="18"/>
        <v>40411.616000000002</v>
      </c>
      <c r="R275" s="73">
        <f t="shared" si="19"/>
        <v>56436.912000000011</v>
      </c>
      <c r="S275">
        <v>1</v>
      </c>
    </row>
    <row r="276" spans="1:19">
      <c r="A276">
        <v>210</v>
      </c>
      <c r="B276" s="8">
        <v>195</v>
      </c>
      <c r="C276" s="8">
        <v>22</v>
      </c>
      <c r="D276" s="8" t="s">
        <v>231</v>
      </c>
      <c r="E276" s="8" t="s">
        <v>135</v>
      </c>
      <c r="F276" s="8" t="s">
        <v>202</v>
      </c>
      <c r="G276" s="8">
        <v>1986</v>
      </c>
      <c r="H276" s="8"/>
      <c r="I276" s="11">
        <v>7.52</v>
      </c>
      <c r="J276" s="8"/>
      <c r="K276" s="8" t="s">
        <v>165</v>
      </c>
      <c r="L276" s="69">
        <f t="shared" si="15"/>
        <v>2016</v>
      </c>
      <c r="M276" s="69"/>
      <c r="N276" s="71">
        <f t="shared" si="16"/>
        <v>2046</v>
      </c>
      <c r="O276" s="71"/>
      <c r="P276" s="72"/>
      <c r="Q276" s="32">
        <f t="shared" si="18"/>
        <v>87.231999999999999</v>
      </c>
      <c r="R276" s="73">
        <f t="shared" si="19"/>
        <v>121.82399999999998</v>
      </c>
      <c r="S276">
        <v>1</v>
      </c>
    </row>
    <row r="277" spans="1:19">
      <c r="A277">
        <v>228</v>
      </c>
      <c r="B277" s="8">
        <v>213</v>
      </c>
      <c r="C277" s="8">
        <v>22</v>
      </c>
      <c r="D277" s="8" t="s">
        <v>216</v>
      </c>
      <c r="E277" s="8" t="s">
        <v>156</v>
      </c>
      <c r="F277" s="8" t="s">
        <v>226</v>
      </c>
      <c r="G277" s="8">
        <v>1986</v>
      </c>
      <c r="H277" s="8"/>
      <c r="I277" s="11">
        <v>78.44</v>
      </c>
      <c r="J277" s="8"/>
      <c r="K277" s="8" t="s">
        <v>165</v>
      </c>
      <c r="L277" s="69">
        <f t="shared" si="15"/>
        <v>2016</v>
      </c>
      <c r="M277" s="69"/>
      <c r="N277" s="71">
        <f t="shared" si="16"/>
        <v>2046</v>
      </c>
      <c r="O277" s="71"/>
      <c r="P277" s="72"/>
      <c r="Q277" s="32">
        <f t="shared" si="18"/>
        <v>909.904</v>
      </c>
      <c r="R277" s="73">
        <f t="shared" si="19"/>
        <v>1270.7280000000001</v>
      </c>
      <c r="S277">
        <v>1</v>
      </c>
    </row>
    <row r="278" spans="1:19">
      <c r="A278">
        <v>263</v>
      </c>
      <c r="B278" s="8">
        <v>248</v>
      </c>
      <c r="C278" s="8">
        <v>22</v>
      </c>
      <c r="D278" s="8" t="s">
        <v>217</v>
      </c>
      <c r="E278" s="8" t="s">
        <v>167</v>
      </c>
      <c r="F278" s="8" t="s">
        <v>226</v>
      </c>
      <c r="G278" s="8">
        <v>1986</v>
      </c>
      <c r="H278" s="8"/>
      <c r="I278" s="11">
        <v>85.69</v>
      </c>
      <c r="J278" s="8"/>
      <c r="K278" s="8" t="s">
        <v>165</v>
      </c>
      <c r="L278" s="69">
        <f t="shared" si="15"/>
        <v>2016</v>
      </c>
      <c r="M278" s="69"/>
      <c r="N278" s="71">
        <f t="shared" si="16"/>
        <v>2046</v>
      </c>
      <c r="O278" s="71"/>
      <c r="P278" s="72"/>
      <c r="Q278" s="32">
        <f t="shared" si="18"/>
        <v>994.00399999999991</v>
      </c>
      <c r="R278" s="73">
        <f t="shared" si="19"/>
        <v>1388.1779999999999</v>
      </c>
      <c r="S278">
        <v>1</v>
      </c>
    </row>
    <row r="279" spans="1:19">
      <c r="A279">
        <v>284</v>
      </c>
      <c r="B279" s="8">
        <v>269</v>
      </c>
      <c r="C279" s="8">
        <v>22</v>
      </c>
      <c r="D279" s="8" t="s">
        <v>229</v>
      </c>
      <c r="E279" s="8" t="s">
        <v>186</v>
      </c>
      <c r="F279" s="8" t="s">
        <v>157</v>
      </c>
      <c r="G279" s="8">
        <v>1986</v>
      </c>
      <c r="H279" s="8"/>
      <c r="I279" s="11">
        <v>62.05</v>
      </c>
      <c r="J279" s="8">
        <v>1</v>
      </c>
      <c r="K279" s="8" t="s">
        <v>165</v>
      </c>
      <c r="L279" s="69">
        <f t="shared" si="15"/>
        <v>2016</v>
      </c>
      <c r="M279" s="69"/>
      <c r="N279" s="71">
        <f t="shared" si="16"/>
        <v>2046</v>
      </c>
      <c r="O279" s="71"/>
      <c r="P279" s="72"/>
      <c r="Q279" s="32">
        <f t="shared" si="18"/>
        <v>719.78</v>
      </c>
      <c r="R279" s="73">
        <f t="shared" si="19"/>
        <v>1005.21</v>
      </c>
      <c r="S279">
        <v>1</v>
      </c>
    </row>
    <row r="280" spans="1:19">
      <c r="A280">
        <v>209</v>
      </c>
      <c r="B280" s="8">
        <v>194</v>
      </c>
      <c r="C280" s="8">
        <v>22</v>
      </c>
      <c r="D280" s="8" t="s">
        <v>231</v>
      </c>
      <c r="E280" s="8" t="s">
        <v>135</v>
      </c>
      <c r="F280" s="8" t="s">
        <v>157</v>
      </c>
      <c r="G280" s="8">
        <v>1987</v>
      </c>
      <c r="H280" s="8"/>
      <c r="I280" s="11">
        <v>48</v>
      </c>
      <c r="J280" s="8">
        <v>1</v>
      </c>
      <c r="K280" s="8" t="s">
        <v>131</v>
      </c>
      <c r="L280" s="69">
        <f t="shared" si="15"/>
        <v>2017</v>
      </c>
      <c r="M280" s="69"/>
      <c r="N280" s="71">
        <f t="shared" si="16"/>
        <v>2047</v>
      </c>
      <c r="O280" s="71"/>
      <c r="P280" s="72"/>
      <c r="Q280" s="32">
        <f t="shared" si="18"/>
        <v>556.79999999999995</v>
      </c>
      <c r="R280" s="73">
        <f t="shared" si="19"/>
        <v>777.60000000000014</v>
      </c>
      <c r="S280">
        <v>1</v>
      </c>
    </row>
    <row r="281" spans="1:19">
      <c r="A281">
        <v>211</v>
      </c>
      <c r="B281" s="8">
        <v>196</v>
      </c>
      <c r="C281" s="8">
        <v>22</v>
      </c>
      <c r="D281" s="8" t="s">
        <v>231</v>
      </c>
      <c r="E281" s="8" t="s">
        <v>135</v>
      </c>
      <c r="F281" s="8" t="s">
        <v>226</v>
      </c>
      <c r="G281" s="8">
        <v>1987</v>
      </c>
      <c r="H281" s="8"/>
      <c r="I281" s="11">
        <v>163.54</v>
      </c>
      <c r="J281" s="8"/>
      <c r="K281" s="8" t="s">
        <v>131</v>
      </c>
      <c r="L281" s="69">
        <f t="shared" ref="L281:L344" si="20">G281+30</f>
        <v>2017</v>
      </c>
      <c r="M281" s="69"/>
      <c r="N281" s="71">
        <f t="shared" ref="N281:N344" si="21">G281+60</f>
        <v>2047</v>
      </c>
      <c r="O281" s="71"/>
      <c r="P281" s="72"/>
      <c r="Q281" s="32">
        <f t="shared" si="18"/>
        <v>1897.0639999999999</v>
      </c>
      <c r="R281" s="73">
        <f t="shared" si="19"/>
        <v>2649.348</v>
      </c>
      <c r="S281">
        <v>1</v>
      </c>
    </row>
    <row r="282" spans="1:19">
      <c r="A282">
        <v>237</v>
      </c>
      <c r="B282" s="8">
        <v>222</v>
      </c>
      <c r="C282" s="8">
        <v>22</v>
      </c>
      <c r="D282" s="8" t="s">
        <v>218</v>
      </c>
      <c r="E282" s="8" t="s">
        <v>144</v>
      </c>
      <c r="F282" s="8" t="s">
        <v>226</v>
      </c>
      <c r="G282" s="8">
        <v>1987</v>
      </c>
      <c r="H282" s="8"/>
      <c r="I282" s="11">
        <v>122.42</v>
      </c>
      <c r="J282" s="8"/>
      <c r="K282" s="8" t="s">
        <v>165</v>
      </c>
      <c r="L282" s="69">
        <f t="shared" si="20"/>
        <v>2017</v>
      </c>
      <c r="M282" s="69"/>
      <c r="N282" s="71">
        <f t="shared" si="21"/>
        <v>2047</v>
      </c>
      <c r="O282" s="71"/>
      <c r="P282" s="72"/>
      <c r="Q282" s="32">
        <f t="shared" si="18"/>
        <v>1420.0719999999999</v>
      </c>
      <c r="R282" s="73">
        <f t="shared" si="19"/>
        <v>1983.2040000000002</v>
      </c>
      <c r="S282">
        <v>1</v>
      </c>
    </row>
    <row r="283" spans="1:19">
      <c r="A283">
        <v>245</v>
      </c>
      <c r="B283" s="8">
        <v>230</v>
      </c>
      <c r="C283" s="8">
        <v>22</v>
      </c>
      <c r="D283" s="8" t="s">
        <v>225</v>
      </c>
      <c r="E283" s="8" t="s">
        <v>176</v>
      </c>
      <c r="F283" s="8" t="s">
        <v>183</v>
      </c>
      <c r="G283" s="8">
        <v>1987</v>
      </c>
      <c r="H283" s="8"/>
      <c r="I283" s="11">
        <v>50.49</v>
      </c>
      <c r="J283" s="8"/>
      <c r="K283" s="8" t="s">
        <v>165</v>
      </c>
      <c r="L283" s="69">
        <f t="shared" si="20"/>
        <v>2017</v>
      </c>
      <c r="M283" s="69"/>
      <c r="N283" s="71">
        <f t="shared" si="21"/>
        <v>2047</v>
      </c>
      <c r="O283" s="71"/>
      <c r="P283" s="72"/>
      <c r="Q283" s="32">
        <f t="shared" si="18"/>
        <v>585.68399999999997</v>
      </c>
      <c r="R283" s="73">
        <f t="shared" si="19"/>
        <v>817.9380000000001</v>
      </c>
      <c r="S283">
        <v>1</v>
      </c>
    </row>
    <row r="284" spans="1:19">
      <c r="A284">
        <v>288</v>
      </c>
      <c r="B284" s="8">
        <v>273</v>
      </c>
      <c r="C284" s="8">
        <v>22</v>
      </c>
      <c r="D284" s="8" t="s">
        <v>232</v>
      </c>
      <c r="E284" s="8" t="s">
        <v>156</v>
      </c>
      <c r="F284" s="8" t="s">
        <v>146</v>
      </c>
      <c r="G284" s="8">
        <v>1987</v>
      </c>
      <c r="H284" s="8" t="s">
        <v>112</v>
      </c>
      <c r="I284" s="11">
        <v>1986.61</v>
      </c>
      <c r="J284" s="8">
        <v>3</v>
      </c>
      <c r="K284" s="8" t="s">
        <v>131</v>
      </c>
      <c r="L284" s="69">
        <f t="shared" si="20"/>
        <v>2017</v>
      </c>
      <c r="M284" s="69"/>
      <c r="N284" s="71">
        <f t="shared" si="21"/>
        <v>2047</v>
      </c>
      <c r="O284" s="71"/>
      <c r="P284" s="72"/>
      <c r="Q284" s="32">
        <f t="shared" si="18"/>
        <v>23044.675999999999</v>
      </c>
      <c r="R284" s="73">
        <f t="shared" si="19"/>
        <v>32183.081999999999</v>
      </c>
      <c r="S284">
        <v>1</v>
      </c>
    </row>
    <row r="285" spans="1:19">
      <c r="A285">
        <v>289</v>
      </c>
      <c r="B285" s="8">
        <v>274</v>
      </c>
      <c r="C285" s="8">
        <v>22</v>
      </c>
      <c r="D285" s="8" t="s">
        <v>232</v>
      </c>
      <c r="E285" s="8" t="s">
        <v>156</v>
      </c>
      <c r="F285" s="8" t="s">
        <v>139</v>
      </c>
      <c r="G285" s="8">
        <v>1987</v>
      </c>
      <c r="H285" s="8" t="s">
        <v>112</v>
      </c>
      <c r="I285" s="11">
        <v>2192.84</v>
      </c>
      <c r="J285" s="8">
        <v>4</v>
      </c>
      <c r="K285" s="8" t="s">
        <v>131</v>
      </c>
      <c r="L285" s="69">
        <f t="shared" si="20"/>
        <v>2017</v>
      </c>
      <c r="M285" s="69"/>
      <c r="N285" s="71">
        <f t="shared" si="21"/>
        <v>2047</v>
      </c>
      <c r="O285" s="71"/>
      <c r="P285" s="72"/>
      <c r="Q285" s="32">
        <f t="shared" si="18"/>
        <v>25436.944</v>
      </c>
      <c r="R285" s="73">
        <f t="shared" si="19"/>
        <v>35524.008000000002</v>
      </c>
      <c r="S285">
        <v>1</v>
      </c>
    </row>
    <row r="286" spans="1:19">
      <c r="A286">
        <v>290</v>
      </c>
      <c r="B286" s="8">
        <v>275</v>
      </c>
      <c r="C286" s="8">
        <v>22</v>
      </c>
      <c r="D286" s="8" t="s">
        <v>232</v>
      </c>
      <c r="E286" s="8" t="s">
        <v>156</v>
      </c>
      <c r="F286" s="8" t="s">
        <v>154</v>
      </c>
      <c r="G286" s="8">
        <v>1987</v>
      </c>
      <c r="H286" s="8" t="s">
        <v>112</v>
      </c>
      <c r="I286" s="11">
        <v>2947</v>
      </c>
      <c r="J286" s="8">
        <v>4</v>
      </c>
      <c r="K286" s="8" t="s">
        <v>131</v>
      </c>
      <c r="L286" s="69">
        <f t="shared" si="20"/>
        <v>2017</v>
      </c>
      <c r="M286" s="69"/>
      <c r="N286" s="71">
        <f t="shared" si="21"/>
        <v>2047</v>
      </c>
      <c r="O286" s="71"/>
      <c r="P286" s="72"/>
      <c r="Q286" s="32">
        <f t="shared" si="18"/>
        <v>34185.199999999997</v>
      </c>
      <c r="R286" s="73">
        <f t="shared" si="19"/>
        <v>47741.4</v>
      </c>
      <c r="S286">
        <v>1</v>
      </c>
    </row>
    <row r="287" spans="1:19">
      <c r="A287">
        <v>291</v>
      </c>
      <c r="B287" s="8">
        <v>276</v>
      </c>
      <c r="C287" s="8">
        <v>22</v>
      </c>
      <c r="D287" s="8" t="s">
        <v>232</v>
      </c>
      <c r="E287" s="8" t="s">
        <v>156</v>
      </c>
      <c r="F287" s="8" t="s">
        <v>205</v>
      </c>
      <c r="G287" s="8">
        <v>1987</v>
      </c>
      <c r="H287" s="8" t="s">
        <v>112</v>
      </c>
      <c r="I287" s="11">
        <v>256.36</v>
      </c>
      <c r="J287" s="8">
        <v>3</v>
      </c>
      <c r="K287" s="8" t="s">
        <v>131</v>
      </c>
      <c r="L287" s="69">
        <f t="shared" si="20"/>
        <v>2017</v>
      </c>
      <c r="M287" s="69"/>
      <c r="N287" s="71">
        <f t="shared" si="21"/>
        <v>2047</v>
      </c>
      <c r="O287" s="71"/>
      <c r="P287" s="72"/>
      <c r="Q287" s="32">
        <f t="shared" si="18"/>
        <v>2973.7759999999998</v>
      </c>
      <c r="R287" s="73">
        <f t="shared" si="19"/>
        <v>4153.0320000000011</v>
      </c>
      <c r="S287">
        <v>1</v>
      </c>
    </row>
    <row r="288" spans="1:19">
      <c r="A288">
        <v>292</v>
      </c>
      <c r="B288" s="8">
        <v>277</v>
      </c>
      <c r="C288" s="8">
        <v>22</v>
      </c>
      <c r="D288" s="8" t="s">
        <v>232</v>
      </c>
      <c r="E288" s="8" t="s">
        <v>156</v>
      </c>
      <c r="F288" s="8" t="s">
        <v>180</v>
      </c>
      <c r="G288" s="8">
        <v>1987</v>
      </c>
      <c r="H288" s="8" t="s">
        <v>112</v>
      </c>
      <c r="I288" s="11">
        <v>3334.34</v>
      </c>
      <c r="J288" s="8">
        <v>4</v>
      </c>
      <c r="K288" s="8" t="s">
        <v>131</v>
      </c>
      <c r="L288" s="69">
        <f t="shared" si="20"/>
        <v>2017</v>
      </c>
      <c r="M288" s="69"/>
      <c r="N288" s="71">
        <f t="shared" si="21"/>
        <v>2047</v>
      </c>
      <c r="O288" s="71"/>
      <c r="P288" s="72"/>
      <c r="Q288" s="32">
        <f t="shared" si="18"/>
        <v>38678.343999999997</v>
      </c>
      <c r="R288" s="73">
        <f t="shared" si="19"/>
        <v>54016.308000000005</v>
      </c>
      <c r="S288">
        <v>1</v>
      </c>
    </row>
    <row r="289" spans="1:20">
      <c r="A289">
        <v>219</v>
      </c>
      <c r="B289" s="8">
        <v>204</v>
      </c>
      <c r="C289" s="8">
        <v>22</v>
      </c>
      <c r="D289" s="8" t="s">
        <v>219</v>
      </c>
      <c r="E289" s="8" t="s">
        <v>171</v>
      </c>
      <c r="F289" s="8" t="s">
        <v>226</v>
      </c>
      <c r="G289" s="8">
        <v>1988</v>
      </c>
      <c r="H289" s="8"/>
      <c r="I289" s="11">
        <v>122.4</v>
      </c>
      <c r="J289" s="8"/>
      <c r="K289" s="8" t="s">
        <v>165</v>
      </c>
      <c r="L289" s="69">
        <f t="shared" si="20"/>
        <v>2018</v>
      </c>
      <c r="M289" s="69"/>
      <c r="N289" s="71">
        <f t="shared" si="21"/>
        <v>2048</v>
      </c>
      <c r="O289" s="71"/>
      <c r="P289" s="72"/>
      <c r="Q289" s="32">
        <f t="shared" si="18"/>
        <v>1419.84</v>
      </c>
      <c r="R289" s="73">
        <f t="shared" si="19"/>
        <v>1982.88</v>
      </c>
      <c r="S289">
        <v>1</v>
      </c>
    </row>
    <row r="290" spans="1:20">
      <c r="A290">
        <v>246</v>
      </c>
      <c r="B290" s="8">
        <v>231</v>
      </c>
      <c r="C290" s="8">
        <v>22</v>
      </c>
      <c r="D290" s="8" t="s">
        <v>225</v>
      </c>
      <c r="E290" s="8" t="s">
        <v>176</v>
      </c>
      <c r="F290" s="8" t="s">
        <v>226</v>
      </c>
      <c r="G290" s="8">
        <v>1988</v>
      </c>
      <c r="H290" s="8"/>
      <c r="I290" s="11">
        <v>122.4</v>
      </c>
      <c r="J290" s="8"/>
      <c r="K290" s="8" t="s">
        <v>165</v>
      </c>
      <c r="L290" s="69">
        <f t="shared" si="20"/>
        <v>2018</v>
      </c>
      <c r="M290" s="69"/>
      <c r="N290" s="71">
        <f t="shared" si="21"/>
        <v>2048</v>
      </c>
      <c r="O290" s="71"/>
      <c r="P290" s="72"/>
      <c r="Q290" s="32">
        <f t="shared" si="18"/>
        <v>1419.84</v>
      </c>
      <c r="R290" s="73">
        <f t="shared" si="19"/>
        <v>1982.88</v>
      </c>
      <c r="S290">
        <v>1</v>
      </c>
    </row>
    <row r="291" spans="1:20">
      <c r="A291">
        <v>293</v>
      </c>
      <c r="B291" s="8">
        <v>278</v>
      </c>
      <c r="C291" s="8">
        <v>22</v>
      </c>
      <c r="D291" s="8" t="s">
        <v>232</v>
      </c>
      <c r="E291" s="8" t="s">
        <v>156</v>
      </c>
      <c r="F291" s="8" t="s">
        <v>200</v>
      </c>
      <c r="G291" s="8">
        <v>1988</v>
      </c>
      <c r="H291" s="8"/>
      <c r="I291" s="11">
        <v>122.6</v>
      </c>
      <c r="J291" s="8">
        <v>1</v>
      </c>
      <c r="K291" s="8" t="s">
        <v>131</v>
      </c>
      <c r="L291" s="69">
        <f t="shared" si="20"/>
        <v>2018</v>
      </c>
      <c r="M291" s="69"/>
      <c r="N291" s="71">
        <f t="shared" si="21"/>
        <v>2048</v>
      </c>
      <c r="O291" s="71"/>
      <c r="P291" s="72"/>
      <c r="Q291" s="32">
        <f t="shared" ref="Q291:Q310" si="22">I291*N$6</f>
        <v>1422.1599999999999</v>
      </c>
      <c r="R291" s="73">
        <f t="shared" si="19"/>
        <v>1986.12</v>
      </c>
      <c r="S291">
        <v>1</v>
      </c>
    </row>
    <row r="292" spans="1:20">
      <c r="A292">
        <v>201</v>
      </c>
      <c r="B292" s="8">
        <v>186</v>
      </c>
      <c r="C292" s="8">
        <v>22</v>
      </c>
      <c r="D292" s="8" t="s">
        <v>221</v>
      </c>
      <c r="E292" s="8" t="s">
        <v>129</v>
      </c>
      <c r="F292" s="8" t="s">
        <v>233</v>
      </c>
      <c r="G292" s="8">
        <v>1989</v>
      </c>
      <c r="H292" s="8" t="s">
        <v>112</v>
      </c>
      <c r="I292" s="11">
        <v>311.08999999999997</v>
      </c>
      <c r="J292" s="8">
        <v>4</v>
      </c>
      <c r="K292" s="8" t="s">
        <v>151</v>
      </c>
      <c r="L292" s="69">
        <f t="shared" si="20"/>
        <v>2019</v>
      </c>
      <c r="M292" s="69"/>
      <c r="N292" s="71">
        <f t="shared" si="21"/>
        <v>2049</v>
      </c>
      <c r="O292" s="71"/>
      <c r="P292" s="72"/>
      <c r="Q292" s="32">
        <f t="shared" si="22"/>
        <v>3608.6439999999998</v>
      </c>
      <c r="R292" s="73">
        <f t="shared" si="19"/>
        <v>5039.6579999999994</v>
      </c>
      <c r="S292">
        <v>1</v>
      </c>
    </row>
    <row r="293" spans="1:20">
      <c r="A293">
        <v>273</v>
      </c>
      <c r="B293" s="8">
        <v>258</v>
      </c>
      <c r="C293" s="8">
        <v>22</v>
      </c>
      <c r="D293" s="8" t="s">
        <v>227</v>
      </c>
      <c r="E293" s="8" t="s">
        <v>141</v>
      </c>
      <c r="F293" s="8" t="s">
        <v>154</v>
      </c>
      <c r="G293" s="8">
        <v>1990</v>
      </c>
      <c r="H293" s="8" t="s">
        <v>112</v>
      </c>
      <c r="I293" s="11">
        <v>389.77</v>
      </c>
      <c r="J293" s="8">
        <v>4</v>
      </c>
      <c r="K293" s="8" t="s">
        <v>131</v>
      </c>
      <c r="L293" s="69">
        <f t="shared" si="20"/>
        <v>2020</v>
      </c>
      <c r="M293" s="69"/>
      <c r="N293" s="71">
        <f t="shared" si="21"/>
        <v>2050</v>
      </c>
      <c r="O293" s="71"/>
      <c r="P293" s="72"/>
      <c r="Q293" s="32">
        <f t="shared" si="22"/>
        <v>4521.3319999999994</v>
      </c>
      <c r="R293" s="73">
        <f t="shared" si="19"/>
        <v>6314.2740000000013</v>
      </c>
      <c r="S293">
        <v>1</v>
      </c>
    </row>
    <row r="294" spans="1:20">
      <c r="A294">
        <v>233</v>
      </c>
      <c r="B294" s="8">
        <v>218</v>
      </c>
      <c r="C294" s="8">
        <v>22</v>
      </c>
      <c r="D294" s="8" t="s">
        <v>218</v>
      </c>
      <c r="E294" s="8" t="s">
        <v>144</v>
      </c>
      <c r="F294" s="8" t="s">
        <v>234</v>
      </c>
      <c r="G294" s="8">
        <v>1991</v>
      </c>
      <c r="H294" s="8" t="s">
        <v>112</v>
      </c>
      <c r="I294" s="11">
        <v>1068.9000000000001</v>
      </c>
      <c r="J294" s="8">
        <v>3</v>
      </c>
      <c r="K294" s="8" t="s">
        <v>131</v>
      </c>
      <c r="L294" s="69">
        <f t="shared" si="20"/>
        <v>2021</v>
      </c>
      <c r="M294" s="69"/>
      <c r="N294" s="71">
        <f t="shared" si="21"/>
        <v>2051</v>
      </c>
      <c r="O294" s="71"/>
      <c r="P294" s="72"/>
      <c r="Q294" s="32">
        <f t="shared" si="22"/>
        <v>12399.24</v>
      </c>
      <c r="R294" s="73">
        <f t="shared" si="19"/>
        <v>17316.180000000004</v>
      </c>
      <c r="S294">
        <v>1</v>
      </c>
    </row>
    <row r="295" spans="1:20">
      <c r="A295">
        <v>207</v>
      </c>
      <c r="B295" s="8">
        <v>192</v>
      </c>
      <c r="C295" s="8">
        <v>22</v>
      </c>
      <c r="D295" s="8" t="s">
        <v>231</v>
      </c>
      <c r="E295" s="8" t="s">
        <v>135</v>
      </c>
      <c r="F295" s="8" t="s">
        <v>154</v>
      </c>
      <c r="G295" s="8">
        <v>1992</v>
      </c>
      <c r="H295" s="8" t="s">
        <v>112</v>
      </c>
      <c r="I295" s="11">
        <v>555.96</v>
      </c>
      <c r="J295" s="8">
        <v>4</v>
      </c>
      <c r="K295" s="8" t="s">
        <v>131</v>
      </c>
      <c r="L295" s="69">
        <f t="shared" si="20"/>
        <v>2022</v>
      </c>
      <c r="M295" s="69"/>
      <c r="N295" s="71">
        <f t="shared" si="21"/>
        <v>2052</v>
      </c>
      <c r="O295" s="71"/>
      <c r="P295" s="72"/>
      <c r="Q295" s="32">
        <f t="shared" si="22"/>
        <v>6449.1360000000004</v>
      </c>
      <c r="R295" s="73">
        <f t="shared" si="19"/>
        <v>9006.5519999999997</v>
      </c>
      <c r="S295">
        <v>1</v>
      </c>
    </row>
    <row r="296" spans="1:20">
      <c r="A296">
        <v>215</v>
      </c>
      <c r="B296" s="8">
        <v>200</v>
      </c>
      <c r="C296" s="8">
        <v>22</v>
      </c>
      <c r="D296" s="8" t="s">
        <v>219</v>
      </c>
      <c r="E296" s="8" t="s">
        <v>171</v>
      </c>
      <c r="F296" s="8" t="s">
        <v>142</v>
      </c>
      <c r="G296" s="8">
        <v>1992</v>
      </c>
      <c r="H296" s="8" t="s">
        <v>112</v>
      </c>
      <c r="I296" s="11">
        <v>664.1</v>
      </c>
      <c r="J296" s="8">
        <v>3</v>
      </c>
      <c r="K296" s="8" t="s">
        <v>131</v>
      </c>
      <c r="L296" s="69">
        <f t="shared" si="20"/>
        <v>2022</v>
      </c>
      <c r="M296" s="69"/>
      <c r="N296" s="71">
        <f t="shared" si="21"/>
        <v>2052</v>
      </c>
      <c r="O296" s="71"/>
      <c r="P296" s="72"/>
      <c r="Q296" s="32">
        <f t="shared" si="22"/>
        <v>7703.56</v>
      </c>
      <c r="R296" s="73">
        <f t="shared" si="19"/>
        <v>10758.420000000002</v>
      </c>
      <c r="S296">
        <v>1</v>
      </c>
    </row>
    <row r="297" spans="1:20">
      <c r="A297">
        <v>247</v>
      </c>
      <c r="B297" s="8">
        <v>232</v>
      </c>
      <c r="C297" s="8">
        <v>22</v>
      </c>
      <c r="D297" s="8" t="s">
        <v>225</v>
      </c>
      <c r="E297" s="8" t="s">
        <v>176</v>
      </c>
      <c r="F297" s="8" t="s">
        <v>181</v>
      </c>
      <c r="G297" s="8">
        <v>1992</v>
      </c>
      <c r="H297" s="8"/>
      <c r="I297" s="11">
        <v>14</v>
      </c>
      <c r="J297" s="8"/>
      <c r="K297" s="8" t="s">
        <v>165</v>
      </c>
      <c r="L297" s="69">
        <f t="shared" si="20"/>
        <v>2022</v>
      </c>
      <c r="M297" s="69"/>
      <c r="N297" s="71">
        <f t="shared" si="21"/>
        <v>2052</v>
      </c>
      <c r="O297" s="71"/>
      <c r="P297" s="72"/>
      <c r="Q297" s="32">
        <f t="shared" si="22"/>
        <v>162.4</v>
      </c>
      <c r="R297" s="73">
        <f t="shared" si="19"/>
        <v>226.8</v>
      </c>
      <c r="S297">
        <v>1</v>
      </c>
    </row>
    <row r="298" spans="1:20">
      <c r="A298">
        <v>267</v>
      </c>
      <c r="B298" s="8">
        <v>252</v>
      </c>
      <c r="C298" s="8">
        <v>22</v>
      </c>
      <c r="D298" s="8" t="s">
        <v>223</v>
      </c>
      <c r="E298" s="8" t="s">
        <v>224</v>
      </c>
      <c r="F298" s="8" t="s">
        <v>235</v>
      </c>
      <c r="G298" s="8">
        <v>1992</v>
      </c>
      <c r="H298" s="8" t="s">
        <v>112</v>
      </c>
      <c r="I298" s="11">
        <v>376.91</v>
      </c>
      <c r="J298" s="8">
        <v>1</v>
      </c>
      <c r="K298" s="8" t="s">
        <v>151</v>
      </c>
      <c r="L298" s="69">
        <f t="shared" si="20"/>
        <v>2022</v>
      </c>
      <c r="M298" s="69"/>
      <c r="N298" s="71">
        <f t="shared" si="21"/>
        <v>2052</v>
      </c>
      <c r="O298" s="71"/>
      <c r="P298" s="72"/>
      <c r="Q298" s="32">
        <f t="shared" si="22"/>
        <v>4372.1559999999999</v>
      </c>
      <c r="R298" s="73">
        <f t="shared" si="19"/>
        <v>6105.9420000000009</v>
      </c>
      <c r="S298">
        <v>1</v>
      </c>
    </row>
    <row r="299" spans="1:20">
      <c r="A299">
        <v>297</v>
      </c>
      <c r="B299" s="8">
        <v>282</v>
      </c>
      <c r="C299" s="8">
        <v>22</v>
      </c>
      <c r="D299" s="8" t="s">
        <v>220</v>
      </c>
      <c r="E299" s="8" t="s">
        <v>190</v>
      </c>
      <c r="F299" s="8" t="s">
        <v>157</v>
      </c>
      <c r="G299" s="8">
        <v>1994</v>
      </c>
      <c r="H299" s="8"/>
      <c r="I299" s="11">
        <v>125</v>
      </c>
      <c r="J299" s="8">
        <v>1</v>
      </c>
      <c r="K299" s="8" t="s">
        <v>165</v>
      </c>
      <c r="L299" s="69">
        <f t="shared" si="20"/>
        <v>2024</v>
      </c>
      <c r="M299" s="69"/>
      <c r="N299" s="71">
        <f t="shared" si="21"/>
        <v>2054</v>
      </c>
      <c r="O299" s="71"/>
      <c r="P299" s="72"/>
      <c r="Q299" s="32">
        <f t="shared" si="22"/>
        <v>1450</v>
      </c>
      <c r="R299" s="73">
        <f t="shared" si="19"/>
        <v>2025</v>
      </c>
      <c r="S299">
        <v>1</v>
      </c>
    </row>
    <row r="300" spans="1:20">
      <c r="A300">
        <v>298</v>
      </c>
      <c r="B300" s="8">
        <v>283</v>
      </c>
      <c r="C300" s="8">
        <v>22</v>
      </c>
      <c r="D300" s="8" t="s">
        <v>220</v>
      </c>
      <c r="E300" s="8" t="s">
        <v>190</v>
      </c>
      <c r="F300" s="8" t="s">
        <v>226</v>
      </c>
      <c r="G300" s="8">
        <v>1994</v>
      </c>
      <c r="H300" s="8"/>
      <c r="I300" s="11">
        <v>190</v>
      </c>
      <c r="J300" s="8"/>
      <c r="K300" s="8" t="s">
        <v>165</v>
      </c>
      <c r="L300" s="69">
        <f t="shared" si="20"/>
        <v>2024</v>
      </c>
      <c r="M300" s="69"/>
      <c r="N300" s="71">
        <f t="shared" si="21"/>
        <v>2054</v>
      </c>
      <c r="O300" s="71"/>
      <c r="P300" s="72"/>
      <c r="Q300" s="32">
        <f t="shared" si="22"/>
        <v>2204</v>
      </c>
      <c r="R300" s="73">
        <f t="shared" si="19"/>
        <v>3078</v>
      </c>
      <c r="S300">
        <v>1</v>
      </c>
    </row>
    <row r="301" spans="1:20">
      <c r="A301">
        <v>299</v>
      </c>
      <c r="B301" s="8">
        <v>284</v>
      </c>
      <c r="C301" s="8">
        <v>22</v>
      </c>
      <c r="D301" s="8" t="s">
        <v>220</v>
      </c>
      <c r="E301" s="8" t="s">
        <v>190</v>
      </c>
      <c r="F301" s="8" t="s">
        <v>203</v>
      </c>
      <c r="G301" s="8">
        <v>1994</v>
      </c>
      <c r="H301" s="8"/>
      <c r="I301" s="11">
        <v>24.84</v>
      </c>
      <c r="J301" s="8"/>
      <c r="K301" s="8" t="s">
        <v>151</v>
      </c>
      <c r="L301" s="69">
        <f t="shared" si="20"/>
        <v>2024</v>
      </c>
      <c r="M301" s="69"/>
      <c r="N301" s="71">
        <f t="shared" si="21"/>
        <v>2054</v>
      </c>
      <c r="O301" s="71"/>
      <c r="P301" s="72"/>
      <c r="Q301" s="32">
        <f t="shared" si="22"/>
        <v>288.14400000000001</v>
      </c>
      <c r="R301" s="73">
        <f t="shared" si="19"/>
        <v>402.40800000000002</v>
      </c>
      <c r="S301">
        <v>1</v>
      </c>
    </row>
    <row r="302" spans="1:20">
      <c r="A302">
        <v>300</v>
      </c>
      <c r="B302" s="8">
        <v>285</v>
      </c>
      <c r="C302" s="8">
        <v>22</v>
      </c>
      <c r="D302" s="8" t="s">
        <v>220</v>
      </c>
      <c r="E302" s="8" t="s">
        <v>190</v>
      </c>
      <c r="F302" s="8" t="s">
        <v>183</v>
      </c>
      <c r="G302" s="8">
        <v>1994</v>
      </c>
      <c r="H302" s="8"/>
      <c r="I302" s="11">
        <v>2.46</v>
      </c>
      <c r="J302" s="8"/>
      <c r="K302" s="8" t="s">
        <v>151</v>
      </c>
      <c r="L302" s="69">
        <f t="shared" si="20"/>
        <v>2024</v>
      </c>
      <c r="M302" s="69"/>
      <c r="N302" s="71">
        <f t="shared" si="21"/>
        <v>2054</v>
      </c>
      <c r="O302" s="71"/>
      <c r="P302" s="72"/>
      <c r="Q302" s="32">
        <f t="shared" si="22"/>
        <v>28.535999999999998</v>
      </c>
      <c r="R302" s="73">
        <f t="shared" si="19"/>
        <v>39.852000000000004</v>
      </c>
      <c r="S302">
        <v>1</v>
      </c>
    </row>
    <row r="303" spans="1:20">
      <c r="A303">
        <v>301</v>
      </c>
      <c r="B303" s="8">
        <v>286</v>
      </c>
      <c r="C303" s="8">
        <v>22</v>
      </c>
      <c r="D303" s="8" t="s">
        <v>220</v>
      </c>
      <c r="E303" s="8" t="s">
        <v>190</v>
      </c>
      <c r="F303" s="8" t="s">
        <v>198</v>
      </c>
      <c r="G303" s="8">
        <v>1994</v>
      </c>
      <c r="H303" s="8"/>
      <c r="I303" s="11">
        <v>1.0900000000000001</v>
      </c>
      <c r="J303" s="8"/>
      <c r="K303" s="8" t="s">
        <v>151</v>
      </c>
      <c r="L303" s="69">
        <f t="shared" si="20"/>
        <v>2024</v>
      </c>
      <c r="M303" s="69"/>
      <c r="N303" s="71">
        <f t="shared" si="21"/>
        <v>2054</v>
      </c>
      <c r="O303" s="71"/>
      <c r="P303" s="72"/>
      <c r="Q303" s="32">
        <f t="shared" si="22"/>
        <v>12.644</v>
      </c>
      <c r="R303" s="73">
        <f t="shared" si="19"/>
        <v>17.658000000000001</v>
      </c>
      <c r="S303">
        <v>1</v>
      </c>
      <c r="T303" s="1">
        <f>SUM(I198:I303)</f>
        <v>108498.45999999998</v>
      </c>
    </row>
    <row r="304" spans="1:20">
      <c r="A304">
        <v>202</v>
      </c>
      <c r="B304" s="8">
        <v>187</v>
      </c>
      <c r="C304" s="8">
        <v>22</v>
      </c>
      <c r="D304" s="8" t="s">
        <v>221</v>
      </c>
      <c r="E304" s="8" t="s">
        <v>129</v>
      </c>
      <c r="F304" s="8" t="s">
        <v>198</v>
      </c>
      <c r="G304" s="8">
        <v>2001</v>
      </c>
      <c r="H304" s="8"/>
      <c r="I304" s="11">
        <v>17.079999999999998</v>
      </c>
      <c r="J304" s="8"/>
      <c r="K304" s="8" t="s">
        <v>165</v>
      </c>
      <c r="L304" s="69">
        <f t="shared" si="20"/>
        <v>2031</v>
      </c>
      <c r="M304" s="69"/>
      <c r="N304" s="70">
        <f t="shared" si="21"/>
        <v>2061</v>
      </c>
      <c r="O304" s="71"/>
      <c r="P304" s="72"/>
      <c r="Q304" s="32">
        <f t="shared" si="22"/>
        <v>198.12799999999999</v>
      </c>
      <c r="R304" s="73"/>
      <c r="S304">
        <v>1</v>
      </c>
    </row>
    <row r="305" spans="1:22">
      <c r="A305">
        <v>198</v>
      </c>
      <c r="B305" s="8">
        <v>183</v>
      </c>
      <c r="C305" s="8">
        <v>22</v>
      </c>
      <c r="D305" s="8" t="s">
        <v>221</v>
      </c>
      <c r="E305" s="8" t="s">
        <v>129</v>
      </c>
      <c r="F305" s="8" t="s">
        <v>150</v>
      </c>
      <c r="G305" s="8">
        <v>2002</v>
      </c>
      <c r="H305" s="8" t="s">
        <v>112</v>
      </c>
      <c r="I305" s="11">
        <v>1735.86</v>
      </c>
      <c r="J305" s="8">
        <v>2</v>
      </c>
      <c r="K305" s="8" t="s">
        <v>131</v>
      </c>
      <c r="L305" s="69">
        <f t="shared" si="20"/>
        <v>2032</v>
      </c>
      <c r="M305" s="69"/>
      <c r="N305" s="70">
        <f t="shared" si="21"/>
        <v>2062</v>
      </c>
      <c r="O305" s="71"/>
      <c r="P305" s="72"/>
      <c r="Q305" s="32">
        <f t="shared" si="22"/>
        <v>20135.975999999999</v>
      </c>
      <c r="R305" s="73"/>
      <c r="S305">
        <v>1</v>
      </c>
    </row>
    <row r="306" spans="1:22">
      <c r="A306">
        <v>220</v>
      </c>
      <c r="B306" s="8">
        <v>205</v>
      </c>
      <c r="C306" s="8">
        <v>22</v>
      </c>
      <c r="D306" s="8" t="s">
        <v>219</v>
      </c>
      <c r="E306" s="8" t="s">
        <v>171</v>
      </c>
      <c r="F306" s="8" t="s">
        <v>236</v>
      </c>
      <c r="G306" s="8">
        <v>2002</v>
      </c>
      <c r="H306" s="8"/>
      <c r="I306" s="11">
        <v>23.46</v>
      </c>
      <c r="J306" s="8"/>
      <c r="K306" s="8" t="s">
        <v>165</v>
      </c>
      <c r="L306" s="69">
        <f t="shared" si="20"/>
        <v>2032</v>
      </c>
      <c r="M306" s="69"/>
      <c r="N306" s="70">
        <f t="shared" si="21"/>
        <v>2062</v>
      </c>
      <c r="O306" s="71"/>
      <c r="P306" s="72"/>
      <c r="Q306" s="32">
        <f t="shared" si="22"/>
        <v>272.13600000000002</v>
      </c>
      <c r="R306" s="73"/>
      <c r="S306">
        <v>1</v>
      </c>
    </row>
    <row r="307" spans="1:22">
      <c r="A307">
        <v>203</v>
      </c>
      <c r="B307" s="8">
        <v>188</v>
      </c>
      <c r="C307" s="8">
        <v>22</v>
      </c>
      <c r="D307" s="8" t="s">
        <v>221</v>
      </c>
      <c r="E307" s="8" t="s">
        <v>129</v>
      </c>
      <c r="F307" s="8" t="s">
        <v>237</v>
      </c>
      <c r="G307" s="8">
        <v>2004</v>
      </c>
      <c r="H307" s="8"/>
      <c r="I307" s="11">
        <v>106.2</v>
      </c>
      <c r="J307" s="8"/>
      <c r="K307" s="8" t="s">
        <v>151</v>
      </c>
      <c r="L307" s="69">
        <f t="shared" si="20"/>
        <v>2034</v>
      </c>
      <c r="M307" s="69"/>
      <c r="N307" s="70">
        <f t="shared" si="21"/>
        <v>2064</v>
      </c>
      <c r="O307" s="71"/>
      <c r="P307" s="72"/>
      <c r="Q307" s="32">
        <f t="shared" si="22"/>
        <v>1231.92</v>
      </c>
      <c r="R307" s="73"/>
      <c r="S307">
        <v>1</v>
      </c>
    </row>
    <row r="308" spans="1:22">
      <c r="A308">
        <v>285</v>
      </c>
      <c r="B308" s="8">
        <v>270</v>
      </c>
      <c r="C308" s="8">
        <v>22</v>
      </c>
      <c r="D308" s="8" t="s">
        <v>229</v>
      </c>
      <c r="E308" s="8" t="s">
        <v>186</v>
      </c>
      <c r="F308" s="8" t="s">
        <v>198</v>
      </c>
      <c r="G308" s="8">
        <v>2004</v>
      </c>
      <c r="H308" s="8"/>
      <c r="I308" s="11">
        <v>38.619999999999997</v>
      </c>
      <c r="J308" s="8"/>
      <c r="K308" s="8" t="s">
        <v>165</v>
      </c>
      <c r="L308" s="69">
        <f t="shared" si="20"/>
        <v>2034</v>
      </c>
      <c r="M308" s="69"/>
      <c r="N308" s="70">
        <f t="shared" si="21"/>
        <v>2064</v>
      </c>
      <c r="O308" s="71"/>
      <c r="P308" s="72"/>
      <c r="Q308" s="32">
        <f t="shared" si="22"/>
        <v>447.99199999999996</v>
      </c>
      <c r="R308" s="73"/>
      <c r="S308">
        <v>1</v>
      </c>
    </row>
    <row r="309" spans="1:22">
      <c r="A309">
        <v>256</v>
      </c>
      <c r="B309" s="8">
        <v>241</v>
      </c>
      <c r="C309" s="8">
        <v>22</v>
      </c>
      <c r="D309" s="8" t="s">
        <v>215</v>
      </c>
      <c r="E309" s="8" t="s">
        <v>162</v>
      </c>
      <c r="F309" s="8" t="s">
        <v>183</v>
      </c>
      <c r="G309" s="8">
        <v>2008</v>
      </c>
      <c r="H309" s="8"/>
      <c r="I309" s="11">
        <v>53.67</v>
      </c>
      <c r="J309" s="8"/>
      <c r="K309" s="8" t="s">
        <v>165</v>
      </c>
      <c r="L309" s="69">
        <f t="shared" si="20"/>
        <v>2038</v>
      </c>
      <c r="M309" s="69"/>
      <c r="N309" s="70">
        <f t="shared" si="21"/>
        <v>2068</v>
      </c>
      <c r="O309" s="71"/>
      <c r="P309" s="72"/>
      <c r="Q309" s="32">
        <f t="shared" si="22"/>
        <v>622.572</v>
      </c>
      <c r="R309" s="73"/>
      <c r="S309">
        <v>1</v>
      </c>
    </row>
    <row r="310" spans="1:22">
      <c r="A310">
        <v>250</v>
      </c>
      <c r="B310" s="8">
        <v>235</v>
      </c>
      <c r="C310" s="8">
        <v>22</v>
      </c>
      <c r="D310" s="8" t="s">
        <v>215</v>
      </c>
      <c r="E310" s="8" t="s">
        <v>162</v>
      </c>
      <c r="F310" s="8" t="s">
        <v>146</v>
      </c>
      <c r="G310" s="8">
        <v>2010</v>
      </c>
      <c r="H310" s="8" t="s">
        <v>112</v>
      </c>
      <c r="I310" s="11">
        <v>2431.59</v>
      </c>
      <c r="J310" s="8">
        <v>3</v>
      </c>
      <c r="K310" s="8" t="s">
        <v>131</v>
      </c>
      <c r="L310" s="69">
        <f t="shared" si="20"/>
        <v>2040</v>
      </c>
      <c r="M310" s="69"/>
      <c r="N310" s="70">
        <f t="shared" si="21"/>
        <v>2070</v>
      </c>
      <c r="O310" s="71"/>
      <c r="P310" s="72"/>
      <c r="Q310" s="32">
        <f t="shared" si="22"/>
        <v>28206.444</v>
      </c>
      <c r="R310" s="73"/>
      <c r="S310">
        <v>1</v>
      </c>
    </row>
    <row r="311" spans="1:22">
      <c r="A311">
        <v>302</v>
      </c>
      <c r="B311" s="8">
        <v>287</v>
      </c>
      <c r="C311" s="8">
        <v>23</v>
      </c>
      <c r="D311" s="8" t="s">
        <v>238</v>
      </c>
      <c r="E311" s="8" t="s">
        <v>160</v>
      </c>
      <c r="F311" s="8" t="s">
        <v>239</v>
      </c>
      <c r="G311" s="8">
        <v>1973</v>
      </c>
      <c r="H311" s="8" t="s">
        <v>112</v>
      </c>
      <c r="I311" s="11">
        <v>1506.65</v>
      </c>
      <c r="J311" s="8">
        <v>2</v>
      </c>
      <c r="K311" s="8" t="s">
        <v>131</v>
      </c>
      <c r="L311" s="74">
        <f t="shared" si="20"/>
        <v>2003</v>
      </c>
      <c r="M311" s="69"/>
      <c r="N311" s="71">
        <f t="shared" si="21"/>
        <v>2033</v>
      </c>
      <c r="O311" s="71"/>
      <c r="P311" s="72"/>
      <c r="Q311" s="32"/>
      <c r="R311" s="73">
        <f t="shared" ref="R311:R316" si="23">I311*M$12*M$7</f>
        <v>52732.75</v>
      </c>
      <c r="S311">
        <v>1</v>
      </c>
      <c r="T311" t="s">
        <v>240</v>
      </c>
      <c r="U311" s="4">
        <f>SUM(Q311:Q317)</f>
        <v>322.5</v>
      </c>
      <c r="V311" s="4">
        <f>SUM(R311:R317)</f>
        <v>122701.59999999998</v>
      </c>
    </row>
    <row r="312" spans="1:22">
      <c r="A312">
        <v>304</v>
      </c>
      <c r="B312" s="8">
        <v>289</v>
      </c>
      <c r="C312" s="8">
        <v>23</v>
      </c>
      <c r="D312" s="8" t="s">
        <v>238</v>
      </c>
      <c r="E312" s="8" t="s">
        <v>160</v>
      </c>
      <c r="F312" s="8" t="s">
        <v>241</v>
      </c>
      <c r="G312" s="8">
        <v>1974</v>
      </c>
      <c r="H312" s="8"/>
      <c r="I312" s="11">
        <v>126</v>
      </c>
      <c r="J312" s="8">
        <v>1</v>
      </c>
      <c r="K312" s="8" t="s">
        <v>151</v>
      </c>
      <c r="L312" s="74">
        <f t="shared" si="20"/>
        <v>2004</v>
      </c>
      <c r="M312" s="69"/>
      <c r="N312" s="71">
        <f t="shared" si="21"/>
        <v>2034</v>
      </c>
      <c r="O312" s="71"/>
      <c r="P312" s="72"/>
      <c r="Q312" s="32"/>
      <c r="R312" s="73">
        <f t="shared" si="23"/>
        <v>4410</v>
      </c>
      <c r="S312">
        <v>1</v>
      </c>
    </row>
    <row r="313" spans="1:22">
      <c r="A313">
        <v>306</v>
      </c>
      <c r="B313" s="8">
        <v>291</v>
      </c>
      <c r="C313" s="8">
        <v>23</v>
      </c>
      <c r="D313" s="8" t="s">
        <v>242</v>
      </c>
      <c r="E313" s="8" t="s">
        <v>167</v>
      </c>
      <c r="F313" s="8" t="s">
        <v>239</v>
      </c>
      <c r="G313" s="8">
        <v>1979</v>
      </c>
      <c r="H313" s="8" t="s">
        <v>112</v>
      </c>
      <c r="I313" s="11">
        <v>1699.03</v>
      </c>
      <c r="J313" s="8">
        <v>2</v>
      </c>
      <c r="K313" s="8" t="s">
        <v>131</v>
      </c>
      <c r="L313" s="74">
        <f t="shared" si="20"/>
        <v>2009</v>
      </c>
      <c r="M313" s="69"/>
      <c r="N313" s="71">
        <f t="shared" si="21"/>
        <v>2039</v>
      </c>
      <c r="O313" s="71"/>
      <c r="P313" s="72"/>
      <c r="Q313" s="32"/>
      <c r="R313" s="73">
        <f t="shared" si="23"/>
        <v>59466.049999999996</v>
      </c>
      <c r="S313">
        <v>1</v>
      </c>
    </row>
    <row r="314" spans="1:22">
      <c r="A314">
        <v>307</v>
      </c>
      <c r="B314" s="8">
        <v>292</v>
      </c>
      <c r="C314" s="8">
        <v>23</v>
      </c>
      <c r="D314" s="8" t="s">
        <v>242</v>
      </c>
      <c r="E314" s="8" t="s">
        <v>167</v>
      </c>
      <c r="F314" s="8" t="s">
        <v>241</v>
      </c>
      <c r="G314" s="8">
        <v>1979</v>
      </c>
      <c r="H314" s="8"/>
      <c r="I314" s="11">
        <v>133.59</v>
      </c>
      <c r="J314" s="8">
        <v>1</v>
      </c>
      <c r="K314" s="8" t="s">
        <v>151</v>
      </c>
      <c r="L314" s="74">
        <f t="shared" si="20"/>
        <v>2009</v>
      </c>
      <c r="M314" s="69"/>
      <c r="N314" s="71">
        <f t="shared" si="21"/>
        <v>2039</v>
      </c>
      <c r="O314" s="71"/>
      <c r="P314" s="72"/>
      <c r="Q314" s="32"/>
      <c r="R314" s="73">
        <f t="shared" si="23"/>
        <v>4675.6500000000005</v>
      </c>
      <c r="S314">
        <v>1</v>
      </c>
    </row>
    <row r="315" spans="1:22">
      <c r="A315">
        <v>308</v>
      </c>
      <c r="B315" s="8">
        <v>293</v>
      </c>
      <c r="C315" s="8">
        <v>23</v>
      </c>
      <c r="D315" s="8" t="s">
        <v>242</v>
      </c>
      <c r="E315" s="8" t="s">
        <v>167</v>
      </c>
      <c r="F315" s="8" t="s">
        <v>203</v>
      </c>
      <c r="G315" s="8">
        <v>1984</v>
      </c>
      <c r="H315" s="8"/>
      <c r="I315" s="11">
        <v>26.49</v>
      </c>
      <c r="J315" s="8"/>
      <c r="K315" s="8" t="s">
        <v>151</v>
      </c>
      <c r="L315" s="74">
        <f t="shared" si="20"/>
        <v>2014</v>
      </c>
      <c r="M315" s="69"/>
      <c r="N315" s="71">
        <f t="shared" si="21"/>
        <v>2044</v>
      </c>
      <c r="O315" s="71"/>
      <c r="P315" s="72"/>
      <c r="Q315" s="32"/>
      <c r="R315" s="73">
        <f t="shared" si="23"/>
        <v>927.15</v>
      </c>
      <c r="S315">
        <v>1</v>
      </c>
      <c r="T315" s="1">
        <f>SUM(I313:I315)</f>
        <v>1859.11</v>
      </c>
    </row>
    <row r="316" spans="1:22">
      <c r="A316">
        <v>303</v>
      </c>
      <c r="B316" s="8">
        <v>288</v>
      </c>
      <c r="C316" s="8">
        <v>23</v>
      </c>
      <c r="D316" s="8" t="s">
        <v>238</v>
      </c>
      <c r="E316" s="8" t="s">
        <v>160</v>
      </c>
      <c r="F316" s="8" t="s">
        <v>202</v>
      </c>
      <c r="G316" s="8">
        <v>1994</v>
      </c>
      <c r="H316" s="8"/>
      <c r="I316" s="11">
        <v>14</v>
      </c>
      <c r="J316" s="8"/>
      <c r="K316" s="8" t="s">
        <v>165</v>
      </c>
      <c r="L316" s="69">
        <f t="shared" si="20"/>
        <v>2024</v>
      </c>
      <c r="M316" s="69"/>
      <c r="N316" s="71">
        <f t="shared" si="21"/>
        <v>2054</v>
      </c>
      <c r="O316" s="71"/>
      <c r="P316" s="72"/>
      <c r="Q316" s="32">
        <f>I316*M$6*M$12</f>
        <v>210</v>
      </c>
      <c r="R316" s="73">
        <f t="shared" si="23"/>
        <v>490</v>
      </c>
      <c r="S316">
        <v>1</v>
      </c>
      <c r="V316" s="4">
        <f>SUM(U315:V315)</f>
        <v>0</v>
      </c>
    </row>
    <row r="317" spans="1:22">
      <c r="A317">
        <v>305</v>
      </c>
      <c r="B317" s="8">
        <v>290</v>
      </c>
      <c r="C317" s="8">
        <v>23</v>
      </c>
      <c r="D317" s="8" t="s">
        <v>238</v>
      </c>
      <c r="E317" s="8" t="s">
        <v>160</v>
      </c>
      <c r="F317" s="8" t="s">
        <v>203</v>
      </c>
      <c r="G317" s="8">
        <v>1997</v>
      </c>
      <c r="H317" s="8"/>
      <c r="I317" s="11">
        <v>7.5</v>
      </c>
      <c r="J317" s="8"/>
      <c r="K317" s="8" t="s">
        <v>151</v>
      </c>
      <c r="L317" s="69">
        <f t="shared" si="20"/>
        <v>2027</v>
      </c>
      <c r="M317" s="69"/>
      <c r="N317" s="70">
        <f t="shared" si="21"/>
        <v>2057</v>
      </c>
      <c r="O317" s="71"/>
      <c r="P317" s="72"/>
      <c r="Q317" s="32">
        <f>I317*M$6*M$12</f>
        <v>112.5</v>
      </c>
      <c r="R317" s="73"/>
      <c r="S317">
        <v>1</v>
      </c>
      <c r="T317" s="1">
        <f>SUM(I314:I317)</f>
        <v>181.58</v>
      </c>
    </row>
    <row r="318" spans="1:22">
      <c r="A318">
        <v>309</v>
      </c>
      <c r="B318" s="8">
        <v>294</v>
      </c>
      <c r="C318" s="8">
        <v>31</v>
      </c>
      <c r="D318" s="8" t="s">
        <v>243</v>
      </c>
      <c r="E318" s="8" t="s">
        <v>129</v>
      </c>
      <c r="F318" s="8" t="s">
        <v>244</v>
      </c>
      <c r="G318" s="8">
        <v>1972</v>
      </c>
      <c r="H318" s="8" t="s">
        <v>112</v>
      </c>
      <c r="I318" s="11">
        <v>972.89</v>
      </c>
      <c r="J318" s="8">
        <v>5</v>
      </c>
      <c r="K318" s="8" t="s">
        <v>245</v>
      </c>
      <c r="L318" s="74">
        <f t="shared" si="20"/>
        <v>2002</v>
      </c>
      <c r="M318" s="69"/>
      <c r="N318" s="71">
        <f t="shared" si="21"/>
        <v>2032</v>
      </c>
      <c r="O318" s="71"/>
      <c r="P318" s="72"/>
      <c r="Q318" s="32"/>
      <c r="R318" s="73">
        <f t="shared" ref="R318:R339" si="24">I318*O$7*M$12</f>
        <v>26268.03</v>
      </c>
      <c r="S318">
        <v>1</v>
      </c>
      <c r="T318" t="s">
        <v>246</v>
      </c>
      <c r="U318" s="4">
        <f>SUM(Q318:Q371)</f>
        <v>278712.6685714284</v>
      </c>
      <c r="V318" s="4">
        <f>SUM(R318:R371)</f>
        <v>341819.25</v>
      </c>
    </row>
    <row r="319" spans="1:22">
      <c r="A319">
        <v>310</v>
      </c>
      <c r="B319" s="8">
        <v>295</v>
      </c>
      <c r="C319" s="8">
        <v>31</v>
      </c>
      <c r="D319" s="8" t="s">
        <v>243</v>
      </c>
      <c r="E319" s="8" t="s">
        <v>129</v>
      </c>
      <c r="F319" s="8" t="s">
        <v>247</v>
      </c>
      <c r="G319" s="8">
        <v>1972</v>
      </c>
      <c r="H319" s="8"/>
      <c r="I319" s="11">
        <v>14.7</v>
      </c>
      <c r="J319" s="8"/>
      <c r="K319" s="8" t="s">
        <v>151</v>
      </c>
      <c r="L319" s="74">
        <f t="shared" si="20"/>
        <v>2002</v>
      </c>
      <c r="M319" s="69"/>
      <c r="N319" s="71">
        <f t="shared" si="21"/>
        <v>2032</v>
      </c>
      <c r="O319" s="71"/>
      <c r="P319" s="72"/>
      <c r="Q319" s="32"/>
      <c r="R319" s="73">
        <f t="shared" si="24"/>
        <v>396.9</v>
      </c>
      <c r="S319">
        <v>1</v>
      </c>
      <c r="U319" s="4">
        <f>SUM(U318:V318)</f>
        <v>620531.9185714284</v>
      </c>
    </row>
    <row r="320" spans="1:22">
      <c r="A320">
        <v>311</v>
      </c>
      <c r="B320" s="8">
        <v>296</v>
      </c>
      <c r="C320" s="8">
        <v>31</v>
      </c>
      <c r="D320" s="8" t="s">
        <v>248</v>
      </c>
      <c r="E320" s="8" t="s">
        <v>129</v>
      </c>
      <c r="F320" s="8" t="s">
        <v>244</v>
      </c>
      <c r="G320" s="8">
        <v>1979</v>
      </c>
      <c r="H320" s="8" t="s">
        <v>112</v>
      </c>
      <c r="I320" s="11">
        <v>1256.8900000000001</v>
      </c>
      <c r="J320" s="8">
        <v>5</v>
      </c>
      <c r="K320" s="8" t="s">
        <v>245</v>
      </c>
      <c r="L320" s="74">
        <f t="shared" si="20"/>
        <v>2009</v>
      </c>
      <c r="M320" s="69"/>
      <c r="N320" s="71">
        <f t="shared" si="21"/>
        <v>2039</v>
      </c>
      <c r="O320" s="71"/>
      <c r="P320" s="72"/>
      <c r="Q320" s="32"/>
      <c r="R320" s="73">
        <f t="shared" si="24"/>
        <v>33936.030000000006</v>
      </c>
      <c r="S320">
        <v>1</v>
      </c>
    </row>
    <row r="321" spans="1:38">
      <c r="A321">
        <v>312</v>
      </c>
      <c r="B321" s="8">
        <v>297</v>
      </c>
      <c r="C321" s="8">
        <v>31</v>
      </c>
      <c r="D321" s="8" t="s">
        <v>248</v>
      </c>
      <c r="E321" s="8" t="s">
        <v>129</v>
      </c>
      <c r="F321" s="8" t="s">
        <v>194</v>
      </c>
      <c r="G321" s="8">
        <v>1979</v>
      </c>
      <c r="H321" s="8"/>
      <c r="I321" s="11">
        <v>30</v>
      </c>
      <c r="J321" s="8"/>
      <c r="K321" s="8" t="s">
        <v>151</v>
      </c>
      <c r="L321" s="74">
        <f t="shared" si="20"/>
        <v>2009</v>
      </c>
      <c r="M321" s="69"/>
      <c r="N321" s="71">
        <f t="shared" si="21"/>
        <v>2039</v>
      </c>
      <c r="O321" s="71"/>
      <c r="P321" s="72"/>
      <c r="Q321" s="32"/>
      <c r="R321" s="73">
        <f t="shared" si="24"/>
        <v>810</v>
      </c>
      <c r="S321">
        <v>1</v>
      </c>
    </row>
    <row r="322" spans="1:38">
      <c r="A322">
        <v>313</v>
      </c>
      <c r="B322" s="8">
        <v>298</v>
      </c>
      <c r="C322" s="8">
        <v>31</v>
      </c>
      <c r="D322" s="8" t="s">
        <v>248</v>
      </c>
      <c r="E322" s="8" t="s">
        <v>129</v>
      </c>
      <c r="F322" s="8" t="s">
        <v>247</v>
      </c>
      <c r="G322" s="8">
        <v>1979</v>
      </c>
      <c r="H322" s="8"/>
      <c r="I322" s="11">
        <v>19.399999999999999</v>
      </c>
      <c r="J322" s="8"/>
      <c r="K322" s="8" t="s">
        <v>151</v>
      </c>
      <c r="L322" s="74">
        <f t="shared" si="20"/>
        <v>2009</v>
      </c>
      <c r="M322" s="69"/>
      <c r="N322" s="71">
        <f t="shared" si="21"/>
        <v>2039</v>
      </c>
      <c r="O322" s="71"/>
      <c r="P322" s="72"/>
      <c r="Q322" s="32"/>
      <c r="R322" s="73">
        <f t="shared" si="24"/>
        <v>523.79999999999995</v>
      </c>
      <c r="S322">
        <v>1</v>
      </c>
    </row>
    <row r="323" spans="1:38">
      <c r="A323">
        <v>314</v>
      </c>
      <c r="B323" s="8">
        <v>299</v>
      </c>
      <c r="C323" s="8">
        <v>31</v>
      </c>
      <c r="D323" s="8" t="s">
        <v>249</v>
      </c>
      <c r="E323" s="8" t="s">
        <v>153</v>
      </c>
      <c r="F323" s="8" t="s">
        <v>244</v>
      </c>
      <c r="G323" s="8">
        <v>1982</v>
      </c>
      <c r="H323" s="8" t="s">
        <v>112</v>
      </c>
      <c r="I323" s="11">
        <v>1906.8</v>
      </c>
      <c r="J323" s="8">
        <v>5</v>
      </c>
      <c r="K323" s="8" t="s">
        <v>245</v>
      </c>
      <c r="L323" s="74">
        <f t="shared" si="20"/>
        <v>2012</v>
      </c>
      <c r="M323" s="69"/>
      <c r="N323" s="71">
        <f t="shared" si="21"/>
        <v>2042</v>
      </c>
      <c r="O323" s="71"/>
      <c r="P323" s="72"/>
      <c r="Q323" s="32"/>
      <c r="R323" s="73">
        <f t="shared" si="24"/>
        <v>51483.6</v>
      </c>
      <c r="S323">
        <v>1</v>
      </c>
      <c r="AL323" s="2"/>
    </row>
    <row r="324" spans="1:38">
      <c r="A324">
        <v>315</v>
      </c>
      <c r="B324" s="8">
        <v>300</v>
      </c>
      <c r="C324" s="8">
        <v>31</v>
      </c>
      <c r="D324" s="8" t="s">
        <v>249</v>
      </c>
      <c r="E324" s="8" t="s">
        <v>153</v>
      </c>
      <c r="F324" s="8" t="s">
        <v>194</v>
      </c>
      <c r="G324" s="8">
        <v>1982</v>
      </c>
      <c r="H324" s="8"/>
      <c r="I324" s="11">
        <v>33</v>
      </c>
      <c r="J324" s="8"/>
      <c r="K324" s="8" t="s">
        <v>165</v>
      </c>
      <c r="L324" s="74">
        <f t="shared" si="20"/>
        <v>2012</v>
      </c>
      <c r="M324" s="69"/>
      <c r="N324" s="71">
        <f t="shared" si="21"/>
        <v>2042</v>
      </c>
      <c r="O324" s="71"/>
      <c r="P324" s="72"/>
      <c r="Q324" s="32"/>
      <c r="R324" s="73">
        <f t="shared" si="24"/>
        <v>891</v>
      </c>
      <c r="S324">
        <v>1</v>
      </c>
    </row>
    <row r="325" spans="1:38">
      <c r="A325">
        <v>316</v>
      </c>
      <c r="B325" s="8">
        <v>301</v>
      </c>
      <c r="C325" s="8">
        <v>31</v>
      </c>
      <c r="D325" s="8" t="s">
        <v>249</v>
      </c>
      <c r="E325" s="8" t="s">
        <v>153</v>
      </c>
      <c r="F325" s="8" t="s">
        <v>247</v>
      </c>
      <c r="G325" s="8">
        <v>1982</v>
      </c>
      <c r="H325" s="8"/>
      <c r="I325" s="11">
        <v>9.8000000000000007</v>
      </c>
      <c r="J325" s="8"/>
      <c r="K325" s="8" t="s">
        <v>151</v>
      </c>
      <c r="L325" s="74">
        <f t="shared" si="20"/>
        <v>2012</v>
      </c>
      <c r="M325" s="69"/>
      <c r="N325" s="71">
        <f t="shared" si="21"/>
        <v>2042</v>
      </c>
      <c r="O325" s="71"/>
      <c r="P325" s="72"/>
      <c r="Q325" s="32"/>
      <c r="R325" s="73">
        <f t="shared" si="24"/>
        <v>264.60000000000002</v>
      </c>
      <c r="S325">
        <v>1</v>
      </c>
    </row>
    <row r="326" spans="1:38">
      <c r="A326">
        <v>317</v>
      </c>
      <c r="B326" s="8">
        <v>302</v>
      </c>
      <c r="C326" s="8">
        <v>31</v>
      </c>
      <c r="D326" s="8" t="s">
        <v>249</v>
      </c>
      <c r="E326" s="8" t="s">
        <v>153</v>
      </c>
      <c r="F326" s="8" t="s">
        <v>247</v>
      </c>
      <c r="G326" s="8">
        <v>1982</v>
      </c>
      <c r="H326" s="8"/>
      <c r="I326" s="11">
        <v>25.2</v>
      </c>
      <c r="J326" s="8"/>
      <c r="K326" s="8" t="s">
        <v>151</v>
      </c>
      <c r="L326" s="74">
        <f t="shared" si="20"/>
        <v>2012</v>
      </c>
      <c r="M326" s="69"/>
      <c r="N326" s="71">
        <f t="shared" si="21"/>
        <v>2042</v>
      </c>
      <c r="O326" s="71"/>
      <c r="P326" s="72"/>
      <c r="Q326" s="32"/>
      <c r="R326" s="73">
        <f t="shared" si="24"/>
        <v>680.4</v>
      </c>
      <c r="S326">
        <v>1</v>
      </c>
    </row>
    <row r="327" spans="1:38">
      <c r="A327">
        <v>318</v>
      </c>
      <c r="B327" s="8">
        <v>303</v>
      </c>
      <c r="C327" s="8">
        <v>31</v>
      </c>
      <c r="D327" s="8" t="s">
        <v>250</v>
      </c>
      <c r="E327" s="8" t="s">
        <v>153</v>
      </c>
      <c r="F327" s="8" t="s">
        <v>244</v>
      </c>
      <c r="G327" s="8">
        <v>1989</v>
      </c>
      <c r="H327" s="8" t="s">
        <v>112</v>
      </c>
      <c r="I327" s="11">
        <v>2069.36</v>
      </c>
      <c r="J327" s="8">
        <v>5</v>
      </c>
      <c r="K327" s="8" t="s">
        <v>245</v>
      </c>
      <c r="L327" s="69">
        <f t="shared" si="20"/>
        <v>2019</v>
      </c>
      <c r="M327" s="69"/>
      <c r="N327" s="71">
        <f t="shared" si="21"/>
        <v>2049</v>
      </c>
      <c r="O327" s="71"/>
      <c r="P327" s="72"/>
      <c r="Q327" s="32">
        <f t="shared" ref="Q327:Q371" si="25">I327*O$6</f>
        <v>23945.451428571429</v>
      </c>
      <c r="R327" s="73">
        <f t="shared" si="24"/>
        <v>55872.72</v>
      </c>
      <c r="S327">
        <v>1</v>
      </c>
    </row>
    <row r="328" spans="1:38">
      <c r="A328">
        <v>319</v>
      </c>
      <c r="B328" s="8">
        <v>304</v>
      </c>
      <c r="C328" s="8">
        <v>31</v>
      </c>
      <c r="D328" s="8" t="s">
        <v>250</v>
      </c>
      <c r="E328" s="8" t="s">
        <v>153</v>
      </c>
      <c r="F328" s="8" t="s">
        <v>251</v>
      </c>
      <c r="G328" s="8">
        <v>1989</v>
      </c>
      <c r="H328" s="8"/>
      <c r="I328" s="11">
        <v>32</v>
      </c>
      <c r="J328" s="8"/>
      <c r="K328" s="8" t="s">
        <v>151</v>
      </c>
      <c r="L328" s="69">
        <f t="shared" si="20"/>
        <v>2019</v>
      </c>
      <c r="M328" s="69"/>
      <c r="N328" s="71">
        <f t="shared" si="21"/>
        <v>2049</v>
      </c>
      <c r="O328" s="71"/>
      <c r="P328" s="72"/>
      <c r="Q328" s="32">
        <f t="shared" si="25"/>
        <v>370.28571428571428</v>
      </c>
      <c r="R328" s="73">
        <f t="shared" si="24"/>
        <v>864</v>
      </c>
      <c r="S328">
        <v>1</v>
      </c>
    </row>
    <row r="329" spans="1:38">
      <c r="A329">
        <v>320</v>
      </c>
      <c r="B329" s="8">
        <v>305</v>
      </c>
      <c r="C329" s="8">
        <v>31</v>
      </c>
      <c r="D329" s="8" t="s">
        <v>250</v>
      </c>
      <c r="E329" s="8" t="s">
        <v>153</v>
      </c>
      <c r="F329" s="8" t="s">
        <v>247</v>
      </c>
      <c r="G329" s="8">
        <v>1989</v>
      </c>
      <c r="H329" s="8"/>
      <c r="I329" s="11">
        <v>5.44</v>
      </c>
      <c r="J329" s="8"/>
      <c r="K329" s="8" t="s">
        <v>151</v>
      </c>
      <c r="L329" s="69">
        <f t="shared" si="20"/>
        <v>2019</v>
      </c>
      <c r="M329" s="69"/>
      <c r="N329" s="71">
        <f t="shared" si="21"/>
        <v>2049</v>
      </c>
      <c r="O329" s="71"/>
      <c r="P329" s="72"/>
      <c r="Q329" s="32">
        <f t="shared" si="25"/>
        <v>62.948571428571434</v>
      </c>
      <c r="R329" s="73">
        <f t="shared" si="24"/>
        <v>146.88000000000002</v>
      </c>
      <c r="S329">
        <v>1</v>
      </c>
    </row>
    <row r="330" spans="1:38">
      <c r="A330">
        <v>321</v>
      </c>
      <c r="B330" s="8">
        <v>306</v>
      </c>
      <c r="C330" s="8">
        <v>31</v>
      </c>
      <c r="D330" s="8" t="s">
        <v>250</v>
      </c>
      <c r="E330" s="8" t="s">
        <v>153</v>
      </c>
      <c r="F330" s="8" t="s">
        <v>247</v>
      </c>
      <c r="G330" s="8">
        <v>1989</v>
      </c>
      <c r="H330" s="8"/>
      <c r="I330" s="11">
        <v>3.04</v>
      </c>
      <c r="J330" s="8"/>
      <c r="K330" s="8" t="s">
        <v>151</v>
      </c>
      <c r="L330" s="69">
        <f t="shared" si="20"/>
        <v>2019</v>
      </c>
      <c r="M330" s="69"/>
      <c r="N330" s="71">
        <f t="shared" si="21"/>
        <v>2049</v>
      </c>
      <c r="O330" s="71"/>
      <c r="P330" s="72"/>
      <c r="Q330" s="32">
        <f t="shared" si="25"/>
        <v>35.177142857142854</v>
      </c>
      <c r="R330" s="73">
        <f t="shared" si="24"/>
        <v>82.08</v>
      </c>
      <c r="S330">
        <v>1</v>
      </c>
    </row>
    <row r="331" spans="1:38">
      <c r="A331">
        <v>322</v>
      </c>
      <c r="B331" s="8">
        <v>307</v>
      </c>
      <c r="C331" s="8">
        <v>31</v>
      </c>
      <c r="D331" s="8" t="s">
        <v>250</v>
      </c>
      <c r="E331" s="8" t="s">
        <v>153</v>
      </c>
      <c r="F331" s="8" t="s">
        <v>247</v>
      </c>
      <c r="G331" s="8">
        <v>1989</v>
      </c>
      <c r="H331" s="8"/>
      <c r="I331" s="11">
        <v>3.64</v>
      </c>
      <c r="J331" s="8"/>
      <c r="K331" s="8" t="s">
        <v>151</v>
      </c>
      <c r="L331" s="69">
        <f t="shared" si="20"/>
        <v>2019</v>
      </c>
      <c r="M331" s="69"/>
      <c r="N331" s="71">
        <f t="shared" si="21"/>
        <v>2049</v>
      </c>
      <c r="O331" s="71"/>
      <c r="P331" s="72"/>
      <c r="Q331" s="32">
        <f t="shared" si="25"/>
        <v>42.12</v>
      </c>
      <c r="R331" s="73">
        <f t="shared" si="24"/>
        <v>98.28</v>
      </c>
      <c r="S331">
        <v>1</v>
      </c>
    </row>
    <row r="332" spans="1:38">
      <c r="A332">
        <v>323</v>
      </c>
      <c r="B332" s="8">
        <v>308</v>
      </c>
      <c r="C332" s="8">
        <v>31</v>
      </c>
      <c r="D332" s="8" t="s">
        <v>250</v>
      </c>
      <c r="E332" s="8" t="s">
        <v>153</v>
      </c>
      <c r="F332" s="8" t="s">
        <v>247</v>
      </c>
      <c r="G332" s="8">
        <v>1989</v>
      </c>
      <c r="H332" s="8"/>
      <c r="I332" s="11">
        <v>7.39</v>
      </c>
      <c r="J332" s="8"/>
      <c r="K332" s="8" t="s">
        <v>151</v>
      </c>
      <c r="L332" s="69">
        <f t="shared" si="20"/>
        <v>2019</v>
      </c>
      <c r="M332" s="69"/>
      <c r="N332" s="71">
        <f t="shared" si="21"/>
        <v>2049</v>
      </c>
      <c r="O332" s="71"/>
      <c r="P332" s="72"/>
      <c r="Q332" s="32">
        <f t="shared" si="25"/>
        <v>85.512857142857143</v>
      </c>
      <c r="R332" s="73">
        <f t="shared" si="24"/>
        <v>199.53</v>
      </c>
      <c r="S332">
        <v>1</v>
      </c>
    </row>
    <row r="333" spans="1:38">
      <c r="A333">
        <v>324</v>
      </c>
      <c r="B333" s="8">
        <v>309</v>
      </c>
      <c r="C333" s="8">
        <v>31</v>
      </c>
      <c r="D333" s="8" t="s">
        <v>252</v>
      </c>
      <c r="E333" s="8" t="s">
        <v>156</v>
      </c>
      <c r="F333" s="8" t="s">
        <v>244</v>
      </c>
      <c r="G333" s="8">
        <v>1992</v>
      </c>
      <c r="H333" s="8" t="s">
        <v>112</v>
      </c>
      <c r="I333" s="11">
        <v>2091.0500000000002</v>
      </c>
      <c r="J333" s="8">
        <v>5</v>
      </c>
      <c r="K333" s="8" t="s">
        <v>131</v>
      </c>
      <c r="L333" s="69">
        <f t="shared" si="20"/>
        <v>2022</v>
      </c>
      <c r="M333" s="69"/>
      <c r="N333" s="71">
        <f t="shared" si="21"/>
        <v>2052</v>
      </c>
      <c r="O333" s="71"/>
      <c r="P333" s="72"/>
      <c r="Q333" s="32">
        <f t="shared" si="25"/>
        <v>24196.435714285715</v>
      </c>
      <c r="R333" s="73">
        <f t="shared" si="24"/>
        <v>56458.350000000006</v>
      </c>
      <c r="S333">
        <v>1</v>
      </c>
    </row>
    <row r="334" spans="1:38">
      <c r="A334">
        <v>325</v>
      </c>
      <c r="B334" s="8">
        <v>310</v>
      </c>
      <c r="C334" s="8">
        <v>31</v>
      </c>
      <c r="D334" s="8" t="s">
        <v>252</v>
      </c>
      <c r="E334" s="8" t="s">
        <v>156</v>
      </c>
      <c r="F334" s="8" t="s">
        <v>194</v>
      </c>
      <c r="G334" s="8">
        <v>1992</v>
      </c>
      <c r="H334" s="8"/>
      <c r="I334" s="11">
        <v>55</v>
      </c>
      <c r="J334" s="8"/>
      <c r="K334" s="8" t="s">
        <v>131</v>
      </c>
      <c r="L334" s="69">
        <f t="shared" si="20"/>
        <v>2022</v>
      </c>
      <c r="M334" s="69"/>
      <c r="N334" s="71">
        <f t="shared" si="21"/>
        <v>2052</v>
      </c>
      <c r="O334" s="71"/>
      <c r="P334" s="72"/>
      <c r="Q334" s="32">
        <f t="shared" si="25"/>
        <v>636.42857142857144</v>
      </c>
      <c r="R334" s="73">
        <f t="shared" si="24"/>
        <v>1485</v>
      </c>
      <c r="S334">
        <v>1</v>
      </c>
    </row>
    <row r="335" spans="1:38">
      <c r="A335">
        <v>326</v>
      </c>
      <c r="B335" s="8">
        <v>311</v>
      </c>
      <c r="C335" s="8">
        <v>31</v>
      </c>
      <c r="D335" s="8" t="s">
        <v>252</v>
      </c>
      <c r="E335" s="8" t="s">
        <v>156</v>
      </c>
      <c r="F335" s="8" t="s">
        <v>247</v>
      </c>
      <c r="G335" s="8">
        <v>1992</v>
      </c>
      <c r="H335" s="8"/>
      <c r="I335" s="11">
        <v>18</v>
      </c>
      <c r="J335" s="8"/>
      <c r="K335" s="8" t="s">
        <v>151</v>
      </c>
      <c r="L335" s="69">
        <f t="shared" si="20"/>
        <v>2022</v>
      </c>
      <c r="M335" s="69"/>
      <c r="N335" s="71">
        <f t="shared" si="21"/>
        <v>2052</v>
      </c>
      <c r="O335" s="71"/>
      <c r="P335" s="72"/>
      <c r="Q335" s="32">
        <f t="shared" si="25"/>
        <v>208.28571428571428</v>
      </c>
      <c r="R335" s="73">
        <f t="shared" si="24"/>
        <v>486</v>
      </c>
      <c r="S335">
        <v>1</v>
      </c>
    </row>
    <row r="336" spans="1:38">
      <c r="A336">
        <v>327</v>
      </c>
      <c r="B336" s="8">
        <v>312</v>
      </c>
      <c r="C336" s="8">
        <v>31</v>
      </c>
      <c r="D336" s="8" t="s">
        <v>252</v>
      </c>
      <c r="E336" s="8" t="s">
        <v>156</v>
      </c>
      <c r="F336" s="8" t="s">
        <v>247</v>
      </c>
      <c r="G336" s="8">
        <v>1992</v>
      </c>
      <c r="H336" s="8"/>
      <c r="I336" s="11">
        <v>18</v>
      </c>
      <c r="J336" s="8"/>
      <c r="K336" s="8" t="s">
        <v>151</v>
      </c>
      <c r="L336" s="69">
        <f t="shared" si="20"/>
        <v>2022</v>
      </c>
      <c r="M336" s="69"/>
      <c r="N336" s="71">
        <f t="shared" si="21"/>
        <v>2052</v>
      </c>
      <c r="O336" s="71"/>
      <c r="P336" s="72"/>
      <c r="Q336" s="32">
        <f t="shared" si="25"/>
        <v>208.28571428571428</v>
      </c>
      <c r="R336" s="73">
        <f t="shared" si="24"/>
        <v>486</v>
      </c>
      <c r="S336">
        <v>1</v>
      </c>
    </row>
    <row r="337" spans="1:37">
      <c r="A337">
        <v>328</v>
      </c>
      <c r="B337" s="8">
        <v>313</v>
      </c>
      <c r="C337" s="8">
        <v>31</v>
      </c>
      <c r="D337" s="8" t="s">
        <v>253</v>
      </c>
      <c r="E337" s="8" t="s">
        <v>156</v>
      </c>
      <c r="F337" s="8" t="s">
        <v>244</v>
      </c>
      <c r="G337" s="8">
        <v>1994</v>
      </c>
      <c r="H337" s="8" t="s">
        <v>112</v>
      </c>
      <c r="I337" s="11">
        <v>1407.12</v>
      </c>
      <c r="J337" s="8">
        <v>5</v>
      </c>
      <c r="K337" s="8" t="s">
        <v>131</v>
      </c>
      <c r="L337" s="69">
        <f t="shared" si="20"/>
        <v>2024</v>
      </c>
      <c r="M337" s="69"/>
      <c r="N337" s="71">
        <f t="shared" si="21"/>
        <v>2054</v>
      </c>
      <c r="O337" s="71"/>
      <c r="P337" s="72"/>
      <c r="Q337" s="32">
        <f t="shared" si="25"/>
        <v>16282.38857142857</v>
      </c>
      <c r="R337" s="73">
        <f t="shared" si="24"/>
        <v>37992.239999999998</v>
      </c>
      <c r="S337">
        <v>1</v>
      </c>
    </row>
    <row r="338" spans="1:37">
      <c r="A338">
        <v>329</v>
      </c>
      <c r="B338" s="8">
        <v>314</v>
      </c>
      <c r="C338" s="8">
        <v>31</v>
      </c>
      <c r="D338" s="8" t="s">
        <v>253</v>
      </c>
      <c r="E338" s="8" t="s">
        <v>156</v>
      </c>
      <c r="F338" s="8" t="s">
        <v>247</v>
      </c>
      <c r="G338" s="8">
        <v>1994</v>
      </c>
      <c r="H338" s="8"/>
      <c r="I338" s="11">
        <v>24</v>
      </c>
      <c r="J338" s="8"/>
      <c r="K338" s="8" t="s">
        <v>151</v>
      </c>
      <c r="L338" s="69">
        <f t="shared" si="20"/>
        <v>2024</v>
      </c>
      <c r="M338" s="69"/>
      <c r="N338" s="71">
        <f t="shared" si="21"/>
        <v>2054</v>
      </c>
      <c r="O338" s="71"/>
      <c r="P338" s="72"/>
      <c r="Q338" s="32">
        <f t="shared" si="25"/>
        <v>277.71428571428572</v>
      </c>
      <c r="R338" s="73">
        <f t="shared" si="24"/>
        <v>648</v>
      </c>
      <c r="S338">
        <v>1</v>
      </c>
    </row>
    <row r="339" spans="1:37">
      <c r="A339">
        <v>330</v>
      </c>
      <c r="B339" s="8">
        <v>315</v>
      </c>
      <c r="C339" s="8">
        <v>31</v>
      </c>
      <c r="D339" s="8" t="s">
        <v>254</v>
      </c>
      <c r="E339" s="8" t="s">
        <v>156</v>
      </c>
      <c r="F339" s="8" t="s">
        <v>244</v>
      </c>
      <c r="G339" s="8">
        <v>1994</v>
      </c>
      <c r="H339" s="8" t="s">
        <v>112</v>
      </c>
      <c r="I339" s="11">
        <v>2591.1799999999998</v>
      </c>
      <c r="J339" s="8">
        <v>5</v>
      </c>
      <c r="K339" s="8" t="s">
        <v>131</v>
      </c>
      <c r="L339" s="69">
        <f t="shared" si="20"/>
        <v>2024</v>
      </c>
      <c r="M339" s="69"/>
      <c r="N339" s="71">
        <f t="shared" si="21"/>
        <v>2054</v>
      </c>
      <c r="O339" s="71"/>
      <c r="P339" s="72"/>
      <c r="Q339" s="32">
        <f t="shared" si="25"/>
        <v>29983.654285714285</v>
      </c>
      <c r="R339" s="73">
        <f t="shared" si="24"/>
        <v>69961.86</v>
      </c>
      <c r="S339">
        <v>1</v>
      </c>
    </row>
    <row r="340" spans="1:37">
      <c r="A340">
        <v>360</v>
      </c>
      <c r="B340" s="8">
        <v>345</v>
      </c>
      <c r="C340" s="8">
        <v>31</v>
      </c>
      <c r="D340" s="8" t="s">
        <v>255</v>
      </c>
      <c r="E340" s="8" t="s">
        <v>156</v>
      </c>
      <c r="F340" s="8" t="s">
        <v>256</v>
      </c>
      <c r="G340" s="8">
        <v>1994</v>
      </c>
      <c r="H340" s="8"/>
      <c r="I340" s="11">
        <v>50.97</v>
      </c>
      <c r="J340" s="8"/>
      <c r="K340" s="8" t="s">
        <v>151</v>
      </c>
      <c r="L340" s="69">
        <f t="shared" si="20"/>
        <v>2024</v>
      </c>
      <c r="M340" s="69"/>
      <c r="N340" s="71">
        <f t="shared" si="21"/>
        <v>2054</v>
      </c>
      <c r="O340" s="71"/>
      <c r="P340" s="72"/>
      <c r="Q340" s="32">
        <f t="shared" si="25"/>
        <v>589.79571428571421</v>
      </c>
      <c r="R340" s="73">
        <f>I340*M$12*M$7</f>
        <v>1783.95</v>
      </c>
      <c r="S340">
        <v>1</v>
      </c>
    </row>
    <row r="341" spans="1:37">
      <c r="A341">
        <v>331</v>
      </c>
      <c r="B341" s="8">
        <v>316</v>
      </c>
      <c r="C341" s="8">
        <v>31</v>
      </c>
      <c r="D341" s="8" t="s">
        <v>254</v>
      </c>
      <c r="E341" s="8" t="s">
        <v>156</v>
      </c>
      <c r="F341" s="8" t="s">
        <v>241</v>
      </c>
      <c r="G341" s="8">
        <v>1995</v>
      </c>
      <c r="H341" s="8"/>
      <c r="I341" s="11">
        <v>137.08000000000001</v>
      </c>
      <c r="J341" s="8"/>
      <c r="K341" s="8" t="s">
        <v>131</v>
      </c>
      <c r="L341" s="69">
        <f t="shared" si="20"/>
        <v>2025</v>
      </c>
      <c r="M341" s="69"/>
      <c r="N341" s="70">
        <f t="shared" si="21"/>
        <v>2055</v>
      </c>
      <c r="O341" s="71"/>
      <c r="P341" s="72"/>
      <c r="Q341" s="32">
        <f t="shared" si="25"/>
        <v>1586.2114285714288</v>
      </c>
      <c r="R341" s="73"/>
      <c r="S341">
        <v>1</v>
      </c>
    </row>
    <row r="342" spans="1:37">
      <c r="A342">
        <v>332</v>
      </c>
      <c r="B342" s="8">
        <v>317</v>
      </c>
      <c r="C342" s="8">
        <v>31</v>
      </c>
      <c r="D342" s="8" t="s">
        <v>254</v>
      </c>
      <c r="E342" s="8" t="s">
        <v>156</v>
      </c>
      <c r="F342" s="8" t="s">
        <v>247</v>
      </c>
      <c r="G342" s="8">
        <v>1995</v>
      </c>
      <c r="H342" s="8"/>
      <c r="I342" s="11">
        <v>23.32</v>
      </c>
      <c r="J342" s="8"/>
      <c r="K342" s="8" t="s">
        <v>151</v>
      </c>
      <c r="L342" s="69">
        <f t="shared" si="20"/>
        <v>2025</v>
      </c>
      <c r="M342" s="69"/>
      <c r="N342" s="70">
        <f t="shared" si="21"/>
        <v>2055</v>
      </c>
      <c r="O342" s="71"/>
      <c r="P342" s="72"/>
      <c r="Q342" s="32">
        <f t="shared" si="25"/>
        <v>269.84571428571428</v>
      </c>
      <c r="R342" s="73"/>
      <c r="S342">
        <v>1</v>
      </c>
    </row>
    <row r="343" spans="1:37">
      <c r="A343">
        <v>333</v>
      </c>
      <c r="B343" s="8">
        <v>318</v>
      </c>
      <c r="C343" s="8">
        <v>31</v>
      </c>
      <c r="D343" s="8" t="s">
        <v>254</v>
      </c>
      <c r="E343" s="8" t="s">
        <v>156</v>
      </c>
      <c r="F343" s="8" t="s">
        <v>247</v>
      </c>
      <c r="G343" s="8">
        <v>1995</v>
      </c>
      <c r="H343" s="8"/>
      <c r="I343" s="11">
        <v>23.32</v>
      </c>
      <c r="J343" s="8"/>
      <c r="K343" s="8" t="s">
        <v>151</v>
      </c>
      <c r="L343" s="69">
        <f t="shared" si="20"/>
        <v>2025</v>
      </c>
      <c r="M343" s="69"/>
      <c r="N343" s="70">
        <f t="shared" si="21"/>
        <v>2055</v>
      </c>
      <c r="O343" s="71"/>
      <c r="P343" s="72"/>
      <c r="Q343" s="32">
        <f t="shared" si="25"/>
        <v>269.84571428571428</v>
      </c>
      <c r="R343" s="73"/>
      <c r="S343">
        <v>1</v>
      </c>
    </row>
    <row r="344" spans="1:37">
      <c r="A344">
        <v>361</v>
      </c>
      <c r="B344" s="8">
        <v>346</v>
      </c>
      <c r="C344" s="8">
        <v>31</v>
      </c>
      <c r="D344" s="8" t="s">
        <v>257</v>
      </c>
      <c r="E344" s="8" t="s">
        <v>156</v>
      </c>
      <c r="F344" s="8" t="s">
        <v>203</v>
      </c>
      <c r="G344" s="8">
        <v>1995</v>
      </c>
      <c r="H344" s="8"/>
      <c r="I344" s="11">
        <v>21.05</v>
      </c>
      <c r="J344" s="8"/>
      <c r="K344" s="8" t="s">
        <v>131</v>
      </c>
      <c r="L344" s="69">
        <f t="shared" si="20"/>
        <v>2025</v>
      </c>
      <c r="M344" s="69"/>
      <c r="N344" s="70">
        <f t="shared" si="21"/>
        <v>2055</v>
      </c>
      <c r="O344" s="71"/>
      <c r="P344" s="72"/>
      <c r="Q344" s="32">
        <f t="shared" si="25"/>
        <v>243.57857142857142</v>
      </c>
      <c r="R344" s="73"/>
      <c r="S344">
        <v>1</v>
      </c>
    </row>
    <row r="345" spans="1:37">
      <c r="A345">
        <v>362</v>
      </c>
      <c r="B345" s="8">
        <v>347</v>
      </c>
      <c r="C345" s="8">
        <v>31</v>
      </c>
      <c r="D345" s="8" t="s">
        <v>257</v>
      </c>
      <c r="E345" s="8" t="s">
        <v>156</v>
      </c>
      <c r="F345" s="8" t="s">
        <v>258</v>
      </c>
      <c r="G345" s="8">
        <v>1995</v>
      </c>
      <c r="H345" s="8"/>
      <c r="I345" s="11">
        <v>34.24</v>
      </c>
      <c r="J345" s="8">
        <v>1</v>
      </c>
      <c r="K345" s="8" t="s">
        <v>131</v>
      </c>
      <c r="L345" s="69">
        <f t="shared" ref="L345:L408" si="26">G345+30</f>
        <v>2025</v>
      </c>
      <c r="M345" s="69"/>
      <c r="N345" s="70">
        <f t="shared" ref="N345:N408" si="27">G345+60</f>
        <v>2055</v>
      </c>
      <c r="O345" s="71"/>
      <c r="P345" s="72"/>
      <c r="Q345" s="32">
        <f t="shared" si="25"/>
        <v>396.20571428571429</v>
      </c>
      <c r="R345" s="73"/>
      <c r="S345">
        <v>1</v>
      </c>
      <c r="T345" s="1">
        <f>SUM(I292:I345)</f>
        <v>24527.739999999998</v>
      </c>
    </row>
    <row r="346" spans="1:37">
      <c r="A346">
        <v>334</v>
      </c>
      <c r="B346" s="8">
        <v>319</v>
      </c>
      <c r="C346" s="8">
        <v>31</v>
      </c>
      <c r="D346" s="8" t="s">
        <v>259</v>
      </c>
      <c r="E346" s="8" t="s">
        <v>144</v>
      </c>
      <c r="F346" s="8" t="s">
        <v>244</v>
      </c>
      <c r="G346" s="8">
        <v>1998</v>
      </c>
      <c r="H346" s="8" t="s">
        <v>112</v>
      </c>
      <c r="I346" s="11">
        <v>5375.96</v>
      </c>
      <c r="J346" s="8">
        <v>7</v>
      </c>
      <c r="K346" s="8" t="s">
        <v>131</v>
      </c>
      <c r="L346" s="69">
        <f t="shared" si="26"/>
        <v>2028</v>
      </c>
      <c r="M346" s="69"/>
      <c r="N346" s="70">
        <f t="shared" si="27"/>
        <v>2058</v>
      </c>
      <c r="O346" s="71"/>
      <c r="P346" s="72"/>
      <c r="Q346" s="32">
        <f t="shared" si="25"/>
        <v>62207.537142857145</v>
      </c>
      <c r="R346" s="73"/>
      <c r="S346">
        <v>1</v>
      </c>
    </row>
    <row r="347" spans="1:37">
      <c r="A347">
        <v>335</v>
      </c>
      <c r="B347" s="8">
        <v>320</v>
      </c>
      <c r="C347" s="8">
        <v>31</v>
      </c>
      <c r="D347" s="8" t="s">
        <v>259</v>
      </c>
      <c r="E347" s="8" t="s">
        <v>144</v>
      </c>
      <c r="F347" s="8" t="s">
        <v>260</v>
      </c>
      <c r="G347" s="8">
        <v>1998</v>
      </c>
      <c r="H347" s="8"/>
      <c r="I347" s="11">
        <v>68.400000000000006</v>
      </c>
      <c r="J347" s="8"/>
      <c r="K347" s="8" t="s">
        <v>131</v>
      </c>
      <c r="L347" s="69">
        <f t="shared" si="26"/>
        <v>2028</v>
      </c>
      <c r="M347" s="69"/>
      <c r="N347" s="70">
        <f t="shared" si="27"/>
        <v>2058</v>
      </c>
      <c r="O347" s="71"/>
      <c r="P347" s="72"/>
      <c r="Q347" s="32">
        <f t="shared" si="25"/>
        <v>791.48571428571438</v>
      </c>
      <c r="R347" s="73"/>
      <c r="S347">
        <v>1</v>
      </c>
    </row>
    <row r="348" spans="1:37">
      <c r="A348">
        <v>336</v>
      </c>
      <c r="B348" s="8">
        <v>321</v>
      </c>
      <c r="C348" s="8">
        <v>31</v>
      </c>
      <c r="D348" s="8" t="s">
        <v>259</v>
      </c>
      <c r="E348" s="8" t="s">
        <v>144</v>
      </c>
      <c r="F348" s="8" t="s">
        <v>247</v>
      </c>
      <c r="G348" s="8">
        <v>1998</v>
      </c>
      <c r="H348" s="8"/>
      <c r="I348" s="11">
        <v>19.91</v>
      </c>
      <c r="J348" s="8"/>
      <c r="K348" s="8" t="s">
        <v>151</v>
      </c>
      <c r="L348" s="69">
        <f t="shared" si="26"/>
        <v>2028</v>
      </c>
      <c r="M348" s="69"/>
      <c r="N348" s="70">
        <f t="shared" si="27"/>
        <v>2058</v>
      </c>
      <c r="O348" s="71"/>
      <c r="P348" s="72"/>
      <c r="Q348" s="32">
        <f t="shared" si="25"/>
        <v>230.38714285714286</v>
      </c>
      <c r="R348" s="73"/>
      <c r="S348">
        <v>1</v>
      </c>
    </row>
    <row r="349" spans="1:37">
      <c r="A349">
        <v>337</v>
      </c>
      <c r="B349" s="8">
        <v>322</v>
      </c>
      <c r="C349" s="8">
        <v>31</v>
      </c>
      <c r="D349" s="8" t="s">
        <v>259</v>
      </c>
      <c r="E349" s="8" t="s">
        <v>144</v>
      </c>
      <c r="F349" s="8" t="s">
        <v>247</v>
      </c>
      <c r="G349" s="8">
        <v>1998</v>
      </c>
      <c r="H349" s="8"/>
      <c r="I349" s="11">
        <v>19.91</v>
      </c>
      <c r="J349" s="8"/>
      <c r="K349" s="8" t="s">
        <v>151</v>
      </c>
      <c r="L349" s="69">
        <f t="shared" si="26"/>
        <v>2028</v>
      </c>
      <c r="M349" s="69"/>
      <c r="N349" s="70">
        <f t="shared" si="27"/>
        <v>2058</v>
      </c>
      <c r="O349" s="71"/>
      <c r="P349" s="72"/>
      <c r="Q349" s="32">
        <f t="shared" si="25"/>
        <v>230.38714285714286</v>
      </c>
      <c r="R349" s="73"/>
      <c r="S349">
        <v>1</v>
      </c>
    </row>
    <row r="350" spans="1:37">
      <c r="A350">
        <v>338</v>
      </c>
      <c r="B350" s="8">
        <v>323</v>
      </c>
      <c r="C350" s="8">
        <v>31</v>
      </c>
      <c r="D350" s="8" t="s">
        <v>259</v>
      </c>
      <c r="E350" s="8" t="s">
        <v>144</v>
      </c>
      <c r="F350" s="8" t="s">
        <v>247</v>
      </c>
      <c r="G350" s="8">
        <v>1998</v>
      </c>
      <c r="H350" s="8"/>
      <c r="I350" s="11">
        <v>19.91</v>
      </c>
      <c r="J350" s="8"/>
      <c r="K350" s="8" t="s">
        <v>151</v>
      </c>
      <c r="L350" s="69">
        <f t="shared" si="26"/>
        <v>2028</v>
      </c>
      <c r="M350" s="69"/>
      <c r="N350" s="70">
        <f t="shared" si="27"/>
        <v>2058</v>
      </c>
      <c r="O350" s="71"/>
      <c r="P350" s="72"/>
      <c r="Q350" s="32">
        <f t="shared" si="25"/>
        <v>230.38714285714286</v>
      </c>
      <c r="R350" s="73"/>
      <c r="S350">
        <v>1</v>
      </c>
    </row>
    <row r="351" spans="1:37">
      <c r="A351">
        <v>339</v>
      </c>
      <c r="B351" s="8">
        <v>324</v>
      </c>
      <c r="C351" s="8">
        <v>31</v>
      </c>
      <c r="D351" s="8" t="s">
        <v>259</v>
      </c>
      <c r="E351" s="8" t="s">
        <v>144</v>
      </c>
      <c r="F351" s="8" t="s">
        <v>247</v>
      </c>
      <c r="G351" s="8">
        <v>1998</v>
      </c>
      <c r="H351" s="8"/>
      <c r="I351" s="11">
        <v>19.91</v>
      </c>
      <c r="J351" s="8"/>
      <c r="K351" s="8" t="s">
        <v>151</v>
      </c>
      <c r="L351" s="69">
        <f t="shared" si="26"/>
        <v>2028</v>
      </c>
      <c r="M351" s="69"/>
      <c r="N351" s="70">
        <f t="shared" si="27"/>
        <v>2058</v>
      </c>
      <c r="O351" s="71"/>
      <c r="P351" s="72"/>
      <c r="Q351" s="32">
        <f t="shared" si="25"/>
        <v>230.38714285714286</v>
      </c>
      <c r="R351" s="73"/>
      <c r="S351">
        <v>1</v>
      </c>
    </row>
    <row r="352" spans="1:37">
      <c r="A352">
        <v>340</v>
      </c>
      <c r="B352" s="8">
        <v>325</v>
      </c>
      <c r="C352" s="8">
        <v>31</v>
      </c>
      <c r="D352" s="8" t="s">
        <v>259</v>
      </c>
      <c r="E352" s="8" t="s">
        <v>144</v>
      </c>
      <c r="F352" s="8" t="s">
        <v>247</v>
      </c>
      <c r="G352" s="8">
        <v>1998</v>
      </c>
      <c r="H352" s="8"/>
      <c r="I352" s="11">
        <v>19.91</v>
      </c>
      <c r="J352" s="8"/>
      <c r="K352" s="8" t="s">
        <v>151</v>
      </c>
      <c r="L352" s="69">
        <f t="shared" si="26"/>
        <v>2028</v>
      </c>
      <c r="M352" s="69"/>
      <c r="N352" s="70">
        <f t="shared" si="27"/>
        <v>2058</v>
      </c>
      <c r="O352" s="71"/>
      <c r="P352" s="72"/>
      <c r="Q352" s="32">
        <f t="shared" si="25"/>
        <v>230.38714285714286</v>
      </c>
      <c r="R352" s="73"/>
      <c r="S352">
        <v>1</v>
      </c>
      <c r="AI352" s="2"/>
      <c r="AJ352" s="2"/>
      <c r="AK352" s="2"/>
    </row>
    <row r="353" spans="1:37">
      <c r="A353">
        <v>341</v>
      </c>
      <c r="B353" s="8">
        <v>326</v>
      </c>
      <c r="C353" s="8">
        <v>31</v>
      </c>
      <c r="D353" s="8" t="s">
        <v>259</v>
      </c>
      <c r="E353" s="8" t="s">
        <v>144</v>
      </c>
      <c r="F353" s="8" t="s">
        <v>247</v>
      </c>
      <c r="G353" s="8">
        <v>1998</v>
      </c>
      <c r="H353" s="8"/>
      <c r="I353" s="11">
        <v>19.91</v>
      </c>
      <c r="J353" s="8"/>
      <c r="K353" s="8" t="s">
        <v>151</v>
      </c>
      <c r="L353" s="69">
        <f t="shared" si="26"/>
        <v>2028</v>
      </c>
      <c r="M353" s="69"/>
      <c r="N353" s="70">
        <f t="shared" si="27"/>
        <v>2058</v>
      </c>
      <c r="O353" s="71"/>
      <c r="P353" s="72"/>
      <c r="Q353" s="32">
        <f t="shared" si="25"/>
        <v>230.38714285714286</v>
      </c>
      <c r="R353" s="73"/>
      <c r="S353">
        <v>1</v>
      </c>
    </row>
    <row r="354" spans="1:37">
      <c r="A354">
        <v>342</v>
      </c>
      <c r="B354" s="8">
        <v>327</v>
      </c>
      <c r="C354" s="8">
        <v>31</v>
      </c>
      <c r="D354" s="8" t="s">
        <v>259</v>
      </c>
      <c r="E354" s="8" t="s">
        <v>144</v>
      </c>
      <c r="F354" s="8" t="s">
        <v>247</v>
      </c>
      <c r="G354" s="8">
        <v>1998</v>
      </c>
      <c r="H354" s="8"/>
      <c r="I354" s="11">
        <v>19.91</v>
      </c>
      <c r="J354" s="8"/>
      <c r="K354" s="8" t="s">
        <v>151</v>
      </c>
      <c r="L354" s="69">
        <f t="shared" si="26"/>
        <v>2028</v>
      </c>
      <c r="M354" s="69"/>
      <c r="N354" s="70">
        <f t="shared" si="27"/>
        <v>2058</v>
      </c>
      <c r="O354" s="71"/>
      <c r="P354" s="72"/>
      <c r="Q354" s="32">
        <f t="shared" si="25"/>
        <v>230.38714285714286</v>
      </c>
      <c r="R354" s="73"/>
      <c r="S354">
        <v>1</v>
      </c>
      <c r="AI354" s="2"/>
      <c r="AJ354" s="2"/>
      <c r="AK354" s="2"/>
    </row>
    <row r="355" spans="1:37">
      <c r="A355">
        <v>343</v>
      </c>
      <c r="B355" s="8">
        <v>328</v>
      </c>
      <c r="C355" s="8">
        <v>31</v>
      </c>
      <c r="D355" s="8" t="s">
        <v>259</v>
      </c>
      <c r="E355" s="8" t="s">
        <v>144</v>
      </c>
      <c r="F355" s="8" t="s">
        <v>247</v>
      </c>
      <c r="G355" s="8">
        <v>1998</v>
      </c>
      <c r="H355" s="8"/>
      <c r="I355" s="11">
        <v>19.91</v>
      </c>
      <c r="J355" s="8"/>
      <c r="K355" s="8" t="s">
        <v>151</v>
      </c>
      <c r="L355" s="69">
        <f t="shared" si="26"/>
        <v>2028</v>
      </c>
      <c r="M355" s="69"/>
      <c r="N355" s="70">
        <f t="shared" si="27"/>
        <v>2058</v>
      </c>
      <c r="O355" s="71"/>
      <c r="P355" s="72"/>
      <c r="Q355" s="32">
        <f t="shared" si="25"/>
        <v>230.38714285714286</v>
      </c>
      <c r="R355" s="73"/>
      <c r="S355">
        <v>1</v>
      </c>
      <c r="AI355" s="2"/>
      <c r="AJ355" s="2"/>
      <c r="AK355" s="2"/>
    </row>
    <row r="356" spans="1:37">
      <c r="A356">
        <v>344</v>
      </c>
      <c r="B356" s="8">
        <v>329</v>
      </c>
      <c r="C356" s="8">
        <v>31</v>
      </c>
      <c r="D356" s="8" t="s">
        <v>259</v>
      </c>
      <c r="E356" s="8" t="s">
        <v>144</v>
      </c>
      <c r="F356" s="8" t="s">
        <v>247</v>
      </c>
      <c r="G356" s="8">
        <v>1998</v>
      </c>
      <c r="H356" s="8"/>
      <c r="I356" s="11">
        <v>19.91</v>
      </c>
      <c r="J356" s="8"/>
      <c r="K356" s="8" t="s">
        <v>151</v>
      </c>
      <c r="L356" s="69">
        <f t="shared" si="26"/>
        <v>2028</v>
      </c>
      <c r="M356" s="69"/>
      <c r="N356" s="70">
        <f t="shared" si="27"/>
        <v>2058</v>
      </c>
      <c r="O356" s="71"/>
      <c r="P356" s="72"/>
      <c r="Q356" s="32">
        <f t="shared" si="25"/>
        <v>230.38714285714286</v>
      </c>
      <c r="R356" s="73"/>
      <c r="S356">
        <v>1</v>
      </c>
      <c r="AI356" s="2"/>
      <c r="AJ356" s="2"/>
      <c r="AK356" s="2"/>
    </row>
    <row r="357" spans="1:37">
      <c r="A357">
        <v>345</v>
      </c>
      <c r="B357" s="8">
        <v>330</v>
      </c>
      <c r="C357" s="8">
        <v>31</v>
      </c>
      <c r="D357" s="8" t="s">
        <v>261</v>
      </c>
      <c r="E357" s="8" t="s">
        <v>224</v>
      </c>
      <c r="F357" s="8" t="s">
        <v>244</v>
      </c>
      <c r="G357" s="8">
        <v>2002</v>
      </c>
      <c r="H357" s="8" t="s">
        <v>112</v>
      </c>
      <c r="I357" s="11">
        <v>3163.45</v>
      </c>
      <c r="J357" s="8">
        <v>5</v>
      </c>
      <c r="K357" s="8" t="s">
        <v>131</v>
      </c>
      <c r="L357" s="69">
        <f t="shared" si="26"/>
        <v>2032</v>
      </c>
      <c r="M357" s="69"/>
      <c r="N357" s="70">
        <f t="shared" si="27"/>
        <v>2062</v>
      </c>
      <c r="O357" s="71"/>
      <c r="P357" s="72"/>
      <c r="Q357" s="32">
        <f t="shared" si="25"/>
        <v>36605.635714285709</v>
      </c>
      <c r="R357" s="73"/>
      <c r="S357">
        <v>1</v>
      </c>
    </row>
    <row r="358" spans="1:37">
      <c r="A358">
        <v>346</v>
      </c>
      <c r="B358" s="8">
        <v>331</v>
      </c>
      <c r="C358" s="8">
        <v>31</v>
      </c>
      <c r="D358" s="8" t="s">
        <v>261</v>
      </c>
      <c r="E358" s="8" t="s">
        <v>224</v>
      </c>
      <c r="F358" s="8" t="s">
        <v>247</v>
      </c>
      <c r="G358" s="8">
        <v>2002</v>
      </c>
      <c r="H358" s="8"/>
      <c r="I358" s="11">
        <v>23.67</v>
      </c>
      <c r="J358" s="8"/>
      <c r="K358" s="8" t="s">
        <v>151</v>
      </c>
      <c r="L358" s="69">
        <f t="shared" si="26"/>
        <v>2032</v>
      </c>
      <c r="M358" s="69"/>
      <c r="N358" s="70">
        <f t="shared" si="27"/>
        <v>2062</v>
      </c>
      <c r="O358" s="71"/>
      <c r="P358" s="72"/>
      <c r="Q358" s="32">
        <f t="shared" si="25"/>
        <v>273.89571428571429</v>
      </c>
      <c r="R358" s="73"/>
      <c r="S358">
        <v>1</v>
      </c>
    </row>
    <row r="359" spans="1:37">
      <c r="A359">
        <v>347</v>
      </c>
      <c r="B359" s="8">
        <v>332</v>
      </c>
      <c r="C359" s="8">
        <v>31</v>
      </c>
      <c r="D359" s="8" t="s">
        <v>261</v>
      </c>
      <c r="E359" s="8" t="s">
        <v>224</v>
      </c>
      <c r="F359" s="8" t="s">
        <v>247</v>
      </c>
      <c r="G359" s="8">
        <v>2002</v>
      </c>
      <c r="H359" s="8"/>
      <c r="I359" s="11">
        <v>23.67</v>
      </c>
      <c r="J359" s="8"/>
      <c r="K359" s="8" t="s">
        <v>151</v>
      </c>
      <c r="L359" s="69">
        <f t="shared" si="26"/>
        <v>2032</v>
      </c>
      <c r="M359" s="69"/>
      <c r="N359" s="70">
        <f t="shared" si="27"/>
        <v>2062</v>
      </c>
      <c r="O359" s="71"/>
      <c r="P359" s="72"/>
      <c r="Q359" s="32">
        <f t="shared" si="25"/>
        <v>273.89571428571429</v>
      </c>
      <c r="R359" s="73"/>
      <c r="S359">
        <v>1</v>
      </c>
    </row>
    <row r="360" spans="1:37">
      <c r="A360">
        <v>348</v>
      </c>
      <c r="B360" s="8">
        <v>333</v>
      </c>
      <c r="C360" s="8">
        <v>31</v>
      </c>
      <c r="D360" s="8" t="s">
        <v>261</v>
      </c>
      <c r="E360" s="8" t="s">
        <v>224</v>
      </c>
      <c r="F360" s="8" t="s">
        <v>247</v>
      </c>
      <c r="G360" s="8">
        <v>2002</v>
      </c>
      <c r="H360" s="8"/>
      <c r="I360" s="11">
        <v>23.67</v>
      </c>
      <c r="J360" s="8"/>
      <c r="K360" s="8" t="s">
        <v>151</v>
      </c>
      <c r="L360" s="69">
        <f t="shared" si="26"/>
        <v>2032</v>
      </c>
      <c r="M360" s="69"/>
      <c r="N360" s="70">
        <f t="shared" si="27"/>
        <v>2062</v>
      </c>
      <c r="O360" s="71"/>
      <c r="P360" s="72"/>
      <c r="Q360" s="32">
        <f t="shared" si="25"/>
        <v>273.89571428571429</v>
      </c>
      <c r="R360" s="73"/>
      <c r="S360">
        <v>1</v>
      </c>
    </row>
    <row r="361" spans="1:37">
      <c r="A361">
        <v>355</v>
      </c>
      <c r="B361" s="8">
        <v>340</v>
      </c>
      <c r="C361" s="8">
        <v>31</v>
      </c>
      <c r="D361" s="8" t="s">
        <v>262</v>
      </c>
      <c r="E361" s="8" t="s">
        <v>224</v>
      </c>
      <c r="F361" s="8" t="s">
        <v>256</v>
      </c>
      <c r="G361" s="8">
        <v>2002</v>
      </c>
      <c r="H361" s="8" t="s">
        <v>112</v>
      </c>
      <c r="I361" s="11">
        <v>185.19</v>
      </c>
      <c r="J361" s="8">
        <v>1</v>
      </c>
      <c r="K361" s="8" t="s">
        <v>263</v>
      </c>
      <c r="L361" s="69">
        <f t="shared" si="26"/>
        <v>2032</v>
      </c>
      <c r="M361" s="69"/>
      <c r="N361" s="70">
        <f t="shared" si="27"/>
        <v>2062</v>
      </c>
      <c r="O361" s="71"/>
      <c r="P361" s="72"/>
      <c r="Q361" s="32">
        <f t="shared" si="25"/>
        <v>2142.9128571428569</v>
      </c>
      <c r="R361" s="73"/>
      <c r="S361">
        <v>1</v>
      </c>
    </row>
    <row r="362" spans="1:37">
      <c r="A362">
        <v>357</v>
      </c>
      <c r="B362" s="8">
        <v>342</v>
      </c>
      <c r="C362" s="8">
        <v>31</v>
      </c>
      <c r="D362" s="8" t="s">
        <v>264</v>
      </c>
      <c r="E362" s="8" t="s">
        <v>162</v>
      </c>
      <c r="F362" s="8" t="s">
        <v>265</v>
      </c>
      <c r="G362" s="8">
        <v>2002</v>
      </c>
      <c r="H362" s="8"/>
      <c r="I362" s="11">
        <v>3.74</v>
      </c>
      <c r="J362" s="8"/>
      <c r="K362" s="8" t="s">
        <v>151</v>
      </c>
      <c r="L362" s="69">
        <f t="shared" si="26"/>
        <v>2032</v>
      </c>
      <c r="M362" s="69"/>
      <c r="N362" s="70">
        <f t="shared" si="27"/>
        <v>2062</v>
      </c>
      <c r="O362" s="71"/>
      <c r="P362" s="72"/>
      <c r="Q362" s="32">
        <f t="shared" si="25"/>
        <v>43.277142857142856</v>
      </c>
      <c r="R362" s="73"/>
      <c r="S362">
        <v>1</v>
      </c>
    </row>
    <row r="363" spans="1:37">
      <c r="A363">
        <v>349</v>
      </c>
      <c r="B363" s="8">
        <v>334</v>
      </c>
      <c r="C363" s="8">
        <v>31</v>
      </c>
      <c r="D363" s="8" t="s">
        <v>266</v>
      </c>
      <c r="E363" s="8" t="s">
        <v>224</v>
      </c>
      <c r="F363" s="8" t="s">
        <v>244</v>
      </c>
      <c r="G363" s="8">
        <v>2005</v>
      </c>
      <c r="H363" s="8" t="s">
        <v>112</v>
      </c>
      <c r="I363" s="11">
        <v>2620.64</v>
      </c>
      <c r="J363" s="8">
        <v>5</v>
      </c>
      <c r="K363" s="8" t="s">
        <v>131</v>
      </c>
      <c r="L363" s="69">
        <f t="shared" si="26"/>
        <v>2035</v>
      </c>
      <c r="M363" s="69"/>
      <c r="N363" s="70">
        <f t="shared" si="27"/>
        <v>2065</v>
      </c>
      <c r="O363" s="71"/>
      <c r="P363" s="72"/>
      <c r="Q363" s="32">
        <f t="shared" si="25"/>
        <v>30324.548571428568</v>
      </c>
      <c r="R363" s="73"/>
      <c r="S363">
        <v>1</v>
      </c>
    </row>
    <row r="364" spans="1:37">
      <c r="A364">
        <v>350</v>
      </c>
      <c r="B364" s="8">
        <v>335</v>
      </c>
      <c r="C364" s="8">
        <v>31</v>
      </c>
      <c r="D364" s="8" t="s">
        <v>266</v>
      </c>
      <c r="E364" s="8" t="s">
        <v>224</v>
      </c>
      <c r="F364" s="8" t="s">
        <v>247</v>
      </c>
      <c r="G364" s="8">
        <v>2005</v>
      </c>
      <c r="H364" s="8"/>
      <c r="I364" s="11">
        <v>10.8</v>
      </c>
      <c r="J364" s="8"/>
      <c r="K364" s="8" t="s">
        <v>151</v>
      </c>
      <c r="L364" s="69">
        <f t="shared" si="26"/>
        <v>2035</v>
      </c>
      <c r="M364" s="69"/>
      <c r="N364" s="70">
        <f t="shared" si="27"/>
        <v>2065</v>
      </c>
      <c r="O364" s="71"/>
      <c r="P364" s="72"/>
      <c r="Q364" s="32">
        <f t="shared" si="25"/>
        <v>124.97142857142858</v>
      </c>
      <c r="R364" s="73"/>
      <c r="S364">
        <v>1</v>
      </c>
    </row>
    <row r="365" spans="1:37">
      <c r="A365">
        <v>351</v>
      </c>
      <c r="B365" s="8">
        <v>336</v>
      </c>
      <c r="C365" s="8">
        <v>31</v>
      </c>
      <c r="D365" s="8" t="s">
        <v>266</v>
      </c>
      <c r="E365" s="8" t="s">
        <v>224</v>
      </c>
      <c r="F365" s="8" t="s">
        <v>247</v>
      </c>
      <c r="G365" s="8">
        <v>2005</v>
      </c>
      <c r="H365" s="8"/>
      <c r="I365" s="11">
        <v>10.8</v>
      </c>
      <c r="J365" s="8"/>
      <c r="K365" s="8" t="s">
        <v>151</v>
      </c>
      <c r="L365" s="69">
        <f t="shared" si="26"/>
        <v>2035</v>
      </c>
      <c r="M365" s="69"/>
      <c r="N365" s="70">
        <f t="shared" si="27"/>
        <v>2065</v>
      </c>
      <c r="O365" s="71"/>
      <c r="P365" s="72"/>
      <c r="Q365" s="32">
        <f t="shared" si="25"/>
        <v>124.97142857142858</v>
      </c>
      <c r="R365" s="73"/>
      <c r="S365">
        <v>1</v>
      </c>
    </row>
    <row r="366" spans="1:37">
      <c r="A366">
        <v>352</v>
      </c>
      <c r="B366" s="8">
        <v>337</v>
      </c>
      <c r="C366" s="8">
        <v>31</v>
      </c>
      <c r="D366" s="8" t="s">
        <v>266</v>
      </c>
      <c r="E366" s="8" t="s">
        <v>224</v>
      </c>
      <c r="F366" s="8" t="s">
        <v>247</v>
      </c>
      <c r="G366" s="8">
        <v>2005</v>
      </c>
      <c r="H366" s="8"/>
      <c r="I366" s="11">
        <v>10.8</v>
      </c>
      <c r="J366" s="8"/>
      <c r="K366" s="8" t="s">
        <v>151</v>
      </c>
      <c r="L366" s="69">
        <f t="shared" si="26"/>
        <v>2035</v>
      </c>
      <c r="M366" s="69"/>
      <c r="N366" s="70">
        <f t="shared" si="27"/>
        <v>2065</v>
      </c>
      <c r="O366" s="71"/>
      <c r="P366" s="72"/>
      <c r="Q366" s="32">
        <f t="shared" si="25"/>
        <v>124.97142857142858</v>
      </c>
      <c r="R366" s="73"/>
      <c r="S366">
        <v>1</v>
      </c>
    </row>
    <row r="367" spans="1:37">
      <c r="A367">
        <v>353</v>
      </c>
      <c r="B367" s="8">
        <v>338</v>
      </c>
      <c r="C367" s="8">
        <v>31</v>
      </c>
      <c r="D367" s="8" t="s">
        <v>266</v>
      </c>
      <c r="E367" s="8" t="s">
        <v>224</v>
      </c>
      <c r="F367" s="8" t="s">
        <v>247</v>
      </c>
      <c r="G367" s="8">
        <v>2005</v>
      </c>
      <c r="H367" s="8"/>
      <c r="I367" s="11">
        <v>10.8</v>
      </c>
      <c r="J367" s="8"/>
      <c r="K367" s="8" t="s">
        <v>151</v>
      </c>
      <c r="L367" s="69">
        <f t="shared" si="26"/>
        <v>2035</v>
      </c>
      <c r="M367" s="69"/>
      <c r="N367" s="70">
        <f t="shared" si="27"/>
        <v>2065</v>
      </c>
      <c r="O367" s="71"/>
      <c r="P367" s="72"/>
      <c r="Q367" s="32">
        <f t="shared" si="25"/>
        <v>124.97142857142858</v>
      </c>
      <c r="R367" s="73"/>
      <c r="S367">
        <v>1</v>
      </c>
    </row>
    <row r="368" spans="1:37">
      <c r="A368">
        <v>354</v>
      </c>
      <c r="B368" s="8">
        <v>339</v>
      </c>
      <c r="C368" s="8">
        <v>31</v>
      </c>
      <c r="D368" s="8" t="s">
        <v>266</v>
      </c>
      <c r="E368" s="8" t="s">
        <v>224</v>
      </c>
      <c r="F368" s="8" t="s">
        <v>247</v>
      </c>
      <c r="G368" s="8">
        <v>2005</v>
      </c>
      <c r="H368" s="8"/>
      <c r="I368" s="11">
        <v>10.8</v>
      </c>
      <c r="J368" s="8"/>
      <c r="K368" s="8" t="s">
        <v>151</v>
      </c>
      <c r="L368" s="69">
        <f t="shared" si="26"/>
        <v>2035</v>
      </c>
      <c r="M368" s="69"/>
      <c r="N368" s="70">
        <f t="shared" si="27"/>
        <v>2065</v>
      </c>
      <c r="O368" s="71"/>
      <c r="P368" s="72"/>
      <c r="Q368" s="32">
        <f t="shared" si="25"/>
        <v>124.97142857142858</v>
      </c>
      <c r="R368" s="73"/>
      <c r="S368">
        <v>1</v>
      </c>
    </row>
    <row r="369" spans="1:22">
      <c r="A369">
        <v>356</v>
      </c>
      <c r="B369" s="8">
        <v>341</v>
      </c>
      <c r="C369" s="8">
        <v>31</v>
      </c>
      <c r="D369" s="8" t="s">
        <v>264</v>
      </c>
      <c r="E369" s="8" t="s">
        <v>162</v>
      </c>
      <c r="F369" s="8" t="s">
        <v>244</v>
      </c>
      <c r="G369" s="8">
        <v>2012</v>
      </c>
      <c r="H369" s="8" t="s">
        <v>112</v>
      </c>
      <c r="I369" s="11">
        <v>3633.78</v>
      </c>
      <c r="J369" s="8">
        <v>5</v>
      </c>
      <c r="K369" s="8" t="s">
        <v>131</v>
      </c>
      <c r="L369" s="69">
        <f t="shared" si="26"/>
        <v>2042</v>
      </c>
      <c r="M369" s="69"/>
      <c r="N369" s="70">
        <f t="shared" si="27"/>
        <v>2072</v>
      </c>
      <c r="O369" s="71"/>
      <c r="P369" s="72"/>
      <c r="Q369" s="32">
        <f t="shared" si="25"/>
        <v>42048.025714285715</v>
      </c>
      <c r="R369" s="73"/>
      <c r="S369">
        <v>1</v>
      </c>
    </row>
    <row r="370" spans="1:22">
      <c r="A370">
        <v>358</v>
      </c>
      <c r="B370" s="8">
        <v>343</v>
      </c>
      <c r="C370" s="8">
        <v>31</v>
      </c>
      <c r="D370" s="8" t="s">
        <v>264</v>
      </c>
      <c r="E370" s="8" t="s">
        <v>162</v>
      </c>
      <c r="F370" s="8" t="s">
        <v>247</v>
      </c>
      <c r="G370" s="8">
        <v>2012</v>
      </c>
      <c r="H370" s="8"/>
      <c r="I370" s="11">
        <v>57.86</v>
      </c>
      <c r="J370" s="8"/>
      <c r="K370" s="8" t="s">
        <v>151</v>
      </c>
      <c r="L370" s="69">
        <f t="shared" si="26"/>
        <v>2042</v>
      </c>
      <c r="M370" s="69"/>
      <c r="N370" s="70">
        <f t="shared" si="27"/>
        <v>2072</v>
      </c>
      <c r="O370" s="71"/>
      <c r="P370" s="72"/>
      <c r="Q370" s="32">
        <f t="shared" si="25"/>
        <v>669.52285714285711</v>
      </c>
      <c r="R370" s="73"/>
      <c r="S370">
        <v>1</v>
      </c>
    </row>
    <row r="371" spans="1:22">
      <c r="A371">
        <v>359</v>
      </c>
      <c r="B371" s="8">
        <v>344</v>
      </c>
      <c r="C371" s="8">
        <v>31</v>
      </c>
      <c r="D371" s="8" t="s">
        <v>264</v>
      </c>
      <c r="E371" s="8" t="s">
        <v>162</v>
      </c>
      <c r="F371" s="8" t="s">
        <v>247</v>
      </c>
      <c r="G371" s="8">
        <v>2012</v>
      </c>
      <c r="H371" s="8"/>
      <c r="I371" s="11">
        <v>57.86</v>
      </c>
      <c r="J371" s="8"/>
      <c r="K371" s="8" t="s">
        <v>151</v>
      </c>
      <c r="L371" s="69">
        <f t="shared" si="26"/>
        <v>2042</v>
      </c>
      <c r="M371" s="69"/>
      <c r="N371" s="70">
        <f t="shared" si="27"/>
        <v>2072</v>
      </c>
      <c r="O371" s="71"/>
      <c r="P371" s="72"/>
      <c r="Q371" s="32">
        <f t="shared" si="25"/>
        <v>669.52285714285711</v>
      </c>
      <c r="R371" s="73"/>
      <c r="S371">
        <v>1</v>
      </c>
    </row>
    <row r="372" spans="1:22">
      <c r="A372">
        <v>365</v>
      </c>
      <c r="B372" s="8">
        <v>350</v>
      </c>
      <c r="C372" s="8">
        <v>41</v>
      </c>
      <c r="D372" s="8" t="s">
        <v>267</v>
      </c>
      <c r="E372" s="8" t="s">
        <v>268</v>
      </c>
      <c r="F372" s="8" t="s">
        <v>269</v>
      </c>
      <c r="G372" s="8">
        <v>1982</v>
      </c>
      <c r="H372" s="8"/>
      <c r="I372" s="11">
        <v>6.48</v>
      </c>
      <c r="J372" s="8"/>
      <c r="K372" s="8" t="s">
        <v>151</v>
      </c>
      <c r="L372" s="74">
        <f t="shared" si="26"/>
        <v>2012</v>
      </c>
      <c r="M372" s="69"/>
      <c r="N372" s="71">
        <f t="shared" si="27"/>
        <v>2042</v>
      </c>
      <c r="O372" s="71"/>
      <c r="P372" s="72"/>
      <c r="Q372" s="32"/>
      <c r="R372" s="73">
        <f>I372*M$12*M$7</f>
        <v>226.8</v>
      </c>
      <c r="S372">
        <v>1</v>
      </c>
    </row>
    <row r="373" spans="1:22">
      <c r="A373">
        <v>366</v>
      </c>
      <c r="B373" s="8">
        <v>351</v>
      </c>
      <c r="C373" s="8">
        <v>41</v>
      </c>
      <c r="D373" s="8" t="s">
        <v>270</v>
      </c>
      <c r="E373" s="8" t="s">
        <v>268</v>
      </c>
      <c r="F373" s="8" t="s">
        <v>269</v>
      </c>
      <c r="G373" s="8">
        <v>1984</v>
      </c>
      <c r="H373" s="8"/>
      <c r="I373" s="11">
        <v>6.48</v>
      </c>
      <c r="J373" s="8"/>
      <c r="K373" s="8" t="s">
        <v>151</v>
      </c>
      <c r="L373" s="74">
        <f t="shared" si="26"/>
        <v>2014</v>
      </c>
      <c r="M373" s="69"/>
      <c r="N373" s="71">
        <f t="shared" si="27"/>
        <v>2044</v>
      </c>
      <c r="O373" s="71"/>
      <c r="P373" s="72"/>
      <c r="Q373" s="32"/>
      <c r="R373" s="73">
        <f>I373*M$12*M$7</f>
        <v>226.8</v>
      </c>
      <c r="S373">
        <v>1</v>
      </c>
    </row>
    <row r="374" spans="1:22">
      <c r="A374">
        <v>367</v>
      </c>
      <c r="B374" s="8">
        <v>352</v>
      </c>
      <c r="C374" s="8">
        <v>41</v>
      </c>
      <c r="D374" s="8" t="s">
        <v>271</v>
      </c>
      <c r="E374" s="8" t="s">
        <v>167</v>
      </c>
      <c r="F374" s="8" t="s">
        <v>269</v>
      </c>
      <c r="G374" s="8">
        <v>1986</v>
      </c>
      <c r="H374" s="8"/>
      <c r="I374" s="11">
        <v>5.19</v>
      </c>
      <c r="J374" s="8"/>
      <c r="K374" s="8" t="s">
        <v>151</v>
      </c>
      <c r="L374" s="69">
        <f t="shared" si="26"/>
        <v>2016</v>
      </c>
      <c r="M374" s="69"/>
      <c r="N374" s="71">
        <f t="shared" si="27"/>
        <v>2046</v>
      </c>
      <c r="O374" s="71"/>
      <c r="P374" s="72"/>
      <c r="Q374" s="32">
        <f>I374*M$6</f>
        <v>77.850000000000009</v>
      </c>
      <c r="R374" s="73">
        <f>I374*M$12*M$7</f>
        <v>181.65</v>
      </c>
      <c r="S374">
        <v>1</v>
      </c>
    </row>
    <row r="375" spans="1:22">
      <c r="A375">
        <v>368</v>
      </c>
      <c r="B375" s="8">
        <v>353</v>
      </c>
      <c r="C375" s="8">
        <v>41</v>
      </c>
      <c r="D375" s="8" t="s">
        <v>272</v>
      </c>
      <c r="E375" s="8" t="s">
        <v>167</v>
      </c>
      <c r="F375" s="8" t="s">
        <v>269</v>
      </c>
      <c r="G375" s="8">
        <v>1987</v>
      </c>
      <c r="H375" s="8"/>
      <c r="I375" s="11">
        <v>5.98</v>
      </c>
      <c r="J375" s="8"/>
      <c r="K375" s="8" t="s">
        <v>151</v>
      </c>
      <c r="L375" s="69">
        <f t="shared" si="26"/>
        <v>2017</v>
      </c>
      <c r="M375" s="69"/>
      <c r="N375" s="71">
        <f t="shared" si="27"/>
        <v>2047</v>
      </c>
      <c r="O375" s="71"/>
      <c r="P375" s="72"/>
      <c r="Q375" s="32">
        <f>I375*M$6</f>
        <v>89.7</v>
      </c>
      <c r="R375" s="73">
        <f>I375*M$12*M$7</f>
        <v>209.3</v>
      </c>
      <c r="S375">
        <v>1</v>
      </c>
    </row>
    <row r="376" spans="1:22">
      <c r="A376">
        <v>364</v>
      </c>
      <c r="B376" s="8">
        <v>349</v>
      </c>
      <c r="C376" s="8">
        <v>41</v>
      </c>
      <c r="D376" s="8" t="s">
        <v>273</v>
      </c>
      <c r="E376" s="8" t="s">
        <v>129</v>
      </c>
      <c r="F376" s="8" t="s">
        <v>241</v>
      </c>
      <c r="G376" s="8">
        <v>1990</v>
      </c>
      <c r="H376" s="8" t="s">
        <v>112</v>
      </c>
      <c r="I376" s="11">
        <v>20660.400000000001</v>
      </c>
      <c r="J376" s="8">
        <v>1</v>
      </c>
      <c r="K376" s="8" t="s">
        <v>131</v>
      </c>
      <c r="L376" s="69">
        <f t="shared" si="26"/>
        <v>2020</v>
      </c>
      <c r="M376" s="69"/>
      <c r="N376" s="71">
        <f t="shared" si="27"/>
        <v>2050</v>
      </c>
      <c r="O376" s="71"/>
      <c r="P376" s="72"/>
      <c r="Q376" s="32">
        <f>I376*M$6</f>
        <v>309906</v>
      </c>
      <c r="R376" s="73">
        <f>I376*M$12*M$7</f>
        <v>723114</v>
      </c>
      <c r="S376">
        <v>1</v>
      </c>
    </row>
    <row r="377" spans="1:22">
      <c r="A377">
        <v>369</v>
      </c>
      <c r="B377" s="8">
        <v>354</v>
      </c>
      <c r="C377" s="8">
        <v>41</v>
      </c>
      <c r="D377" s="8" t="s">
        <v>274</v>
      </c>
      <c r="E377" s="8" t="s">
        <v>129</v>
      </c>
      <c r="F377" s="8" t="s">
        <v>269</v>
      </c>
      <c r="G377" s="8">
        <v>2007</v>
      </c>
      <c r="H377" s="8"/>
      <c r="I377" s="11">
        <v>7</v>
      </c>
      <c r="J377" s="8"/>
      <c r="K377" s="8" t="s">
        <v>151</v>
      </c>
      <c r="L377" s="69">
        <f t="shared" si="26"/>
        <v>2037</v>
      </c>
      <c r="M377" s="69"/>
      <c r="N377" s="70">
        <f t="shared" si="27"/>
        <v>2067</v>
      </c>
      <c r="O377" s="71"/>
      <c r="P377" s="72"/>
      <c r="Q377" s="32">
        <f>I377*M$6</f>
        <v>105</v>
      </c>
      <c r="R377" s="73"/>
      <c r="S377">
        <v>1</v>
      </c>
    </row>
    <row r="378" spans="1:22">
      <c r="A378">
        <v>363</v>
      </c>
      <c r="B378" s="8">
        <v>348</v>
      </c>
      <c r="C378" s="8">
        <v>41</v>
      </c>
      <c r="D378" s="8" t="s">
        <v>275</v>
      </c>
      <c r="E378" s="8" t="s">
        <v>129</v>
      </c>
      <c r="F378" s="8" t="s">
        <v>276</v>
      </c>
      <c r="G378" s="8">
        <v>2012</v>
      </c>
      <c r="H378" s="8" t="s">
        <v>112</v>
      </c>
      <c r="I378" s="11">
        <v>1458.67</v>
      </c>
      <c r="J378" s="8">
        <v>3</v>
      </c>
      <c r="K378" s="8" t="s">
        <v>151</v>
      </c>
      <c r="L378" s="69">
        <f t="shared" si="26"/>
        <v>2042</v>
      </c>
      <c r="M378" s="69"/>
      <c r="N378" s="70">
        <f t="shared" si="27"/>
        <v>2072</v>
      </c>
      <c r="O378" s="71"/>
      <c r="P378" s="72"/>
      <c r="Q378" s="32">
        <f>I378*M$6</f>
        <v>21880.050000000003</v>
      </c>
      <c r="R378" s="73"/>
      <c r="S378">
        <v>1</v>
      </c>
      <c r="T378" t="s">
        <v>277</v>
      </c>
      <c r="U378" s="4">
        <f>SUM(Q378:Q384)</f>
        <v>21945.450000000004</v>
      </c>
      <c r="V378" s="4">
        <f>SUM(R378:R384)</f>
        <v>761837.99999999988</v>
      </c>
    </row>
    <row r="379" spans="1:22">
      <c r="A379">
        <v>389</v>
      </c>
      <c r="B379" s="8">
        <v>374</v>
      </c>
      <c r="C379" s="8">
        <v>42</v>
      </c>
      <c r="D379" s="8" t="s">
        <v>278</v>
      </c>
      <c r="E379" s="8" t="s">
        <v>162</v>
      </c>
      <c r="F379" s="8" t="s">
        <v>278</v>
      </c>
      <c r="G379" s="8">
        <v>1978</v>
      </c>
      <c r="H379" s="8" t="s">
        <v>112</v>
      </c>
      <c r="I379" s="11">
        <v>11354.06</v>
      </c>
      <c r="J379" s="8">
        <v>5</v>
      </c>
      <c r="K379" s="8" t="s">
        <v>131</v>
      </c>
      <c r="L379" s="74">
        <f t="shared" si="26"/>
        <v>2008</v>
      </c>
      <c r="M379" s="69"/>
      <c r="N379" s="71">
        <f t="shared" si="27"/>
        <v>2038</v>
      </c>
      <c r="O379" s="71"/>
      <c r="P379" s="72"/>
      <c r="Q379" s="32"/>
      <c r="R379" s="73">
        <f t="shared" ref="R379:R418" si="28">I379*M$12*M$7</f>
        <v>397392.1</v>
      </c>
      <c r="S379">
        <v>1</v>
      </c>
    </row>
    <row r="380" spans="1:22">
      <c r="A380">
        <v>390</v>
      </c>
      <c r="B380" s="8">
        <v>375</v>
      </c>
      <c r="C380" s="8">
        <v>42</v>
      </c>
      <c r="D380" s="8" t="s">
        <v>279</v>
      </c>
      <c r="E380" s="8" t="s">
        <v>176</v>
      </c>
      <c r="F380" s="8" t="s">
        <v>203</v>
      </c>
      <c r="G380" s="8">
        <v>1980</v>
      </c>
      <c r="H380" s="8"/>
      <c r="I380" s="11">
        <v>4</v>
      </c>
      <c r="J380" s="8"/>
      <c r="K380" s="8" t="s">
        <v>158</v>
      </c>
      <c r="L380" s="74">
        <f t="shared" si="26"/>
        <v>2010</v>
      </c>
      <c r="M380" s="69"/>
      <c r="N380" s="71">
        <f t="shared" si="27"/>
        <v>2040</v>
      </c>
      <c r="O380" s="71"/>
      <c r="P380" s="72"/>
      <c r="Q380" s="32"/>
      <c r="R380" s="73">
        <f t="shared" si="28"/>
        <v>140</v>
      </c>
      <c r="S380">
        <v>1</v>
      </c>
    </row>
    <row r="381" spans="1:22">
      <c r="A381">
        <v>391</v>
      </c>
      <c r="B381" s="8">
        <v>376</v>
      </c>
      <c r="C381" s="8">
        <v>42</v>
      </c>
      <c r="D381" s="8" t="s">
        <v>279</v>
      </c>
      <c r="E381" s="8" t="s">
        <v>176</v>
      </c>
      <c r="F381" s="8" t="s">
        <v>203</v>
      </c>
      <c r="G381" s="8">
        <v>1980</v>
      </c>
      <c r="H381" s="8"/>
      <c r="I381" s="11">
        <v>6</v>
      </c>
      <c r="J381" s="8"/>
      <c r="K381" s="8" t="s">
        <v>158</v>
      </c>
      <c r="L381" s="74">
        <f t="shared" si="26"/>
        <v>2010</v>
      </c>
      <c r="M381" s="69"/>
      <c r="N381" s="71">
        <f t="shared" si="27"/>
        <v>2040</v>
      </c>
      <c r="O381" s="71"/>
      <c r="P381" s="72"/>
      <c r="Q381" s="32"/>
      <c r="R381" s="73">
        <f t="shared" si="28"/>
        <v>210</v>
      </c>
      <c r="S381">
        <v>1</v>
      </c>
    </row>
    <row r="382" spans="1:22">
      <c r="A382">
        <v>370</v>
      </c>
      <c r="B382" s="8">
        <v>355</v>
      </c>
      <c r="C382" s="8">
        <v>42</v>
      </c>
      <c r="D382" s="8" t="s">
        <v>280</v>
      </c>
      <c r="E382" s="8" t="s">
        <v>129</v>
      </c>
      <c r="F382" s="8" t="s">
        <v>256</v>
      </c>
      <c r="G382" s="8">
        <v>1984</v>
      </c>
      <c r="H382" s="8" t="s">
        <v>112</v>
      </c>
      <c r="I382" s="11">
        <v>4738.91</v>
      </c>
      <c r="J382" s="8">
        <v>7</v>
      </c>
      <c r="K382" s="8" t="s">
        <v>281</v>
      </c>
      <c r="L382" s="74">
        <f t="shared" si="26"/>
        <v>2014</v>
      </c>
      <c r="M382" s="69"/>
      <c r="N382" s="71">
        <f t="shared" si="27"/>
        <v>2044</v>
      </c>
      <c r="O382" s="71"/>
      <c r="P382" s="72"/>
      <c r="Q382" s="32"/>
      <c r="R382" s="73">
        <f t="shared" si="28"/>
        <v>165861.85</v>
      </c>
      <c r="S382">
        <v>1</v>
      </c>
      <c r="T382" t="s">
        <v>282</v>
      </c>
      <c r="U382" s="4">
        <f>SUM(Q382:Q427)</f>
        <v>369002.83659000008</v>
      </c>
      <c r="V382" s="4">
        <f>SUM(R382:R427)</f>
        <v>1114839.9187100008</v>
      </c>
    </row>
    <row r="383" spans="1:22">
      <c r="A383">
        <v>371</v>
      </c>
      <c r="B383" s="8">
        <v>356</v>
      </c>
      <c r="C383" s="8">
        <v>42</v>
      </c>
      <c r="D383" s="8" t="s">
        <v>283</v>
      </c>
      <c r="E383" s="8" t="s">
        <v>284</v>
      </c>
      <c r="F383" s="8"/>
      <c r="G383" s="8">
        <v>1984</v>
      </c>
      <c r="H383" s="8" t="s">
        <v>285</v>
      </c>
      <c r="I383" s="11">
        <v>5659.47</v>
      </c>
      <c r="J383" s="8"/>
      <c r="K383" s="8" t="s">
        <v>281</v>
      </c>
      <c r="L383" s="74">
        <f t="shared" si="26"/>
        <v>2014</v>
      </c>
      <c r="M383" s="69"/>
      <c r="N383" s="71">
        <f t="shared" si="27"/>
        <v>2044</v>
      </c>
      <c r="O383" s="71"/>
      <c r="P383" s="72"/>
      <c r="Q383" s="32"/>
      <c r="R383" s="73">
        <f t="shared" si="28"/>
        <v>198081.45</v>
      </c>
      <c r="S383">
        <v>1</v>
      </c>
      <c r="T383" s="1">
        <f>SUM(I382:I427)</f>
        <v>45398.439999999995</v>
      </c>
      <c r="U383" s="4">
        <f>SUM(U382:V382)</f>
        <v>1483842.7553000008</v>
      </c>
    </row>
    <row r="384" spans="1:22">
      <c r="A384">
        <v>415</v>
      </c>
      <c r="B384" s="8">
        <v>400</v>
      </c>
      <c r="C384" s="8">
        <v>42</v>
      </c>
      <c r="D384" s="8" t="s">
        <v>279</v>
      </c>
      <c r="E384" s="8" t="s">
        <v>176</v>
      </c>
      <c r="F384" s="8" t="s">
        <v>198</v>
      </c>
      <c r="G384" s="8">
        <v>1985</v>
      </c>
      <c r="H384" s="8"/>
      <c r="I384" s="11">
        <v>4.3600000000000003</v>
      </c>
      <c r="J384" s="8"/>
      <c r="K384" s="8" t="s">
        <v>158</v>
      </c>
      <c r="L384" s="69">
        <f t="shared" si="26"/>
        <v>2015</v>
      </c>
      <c r="M384" s="69"/>
      <c r="N384" s="71">
        <f t="shared" si="27"/>
        <v>2045</v>
      </c>
      <c r="O384" s="71"/>
      <c r="P384" s="72"/>
      <c r="Q384" s="32">
        <f t="shared" ref="Q384:Q418" si="29">I384*M$6</f>
        <v>65.400000000000006</v>
      </c>
      <c r="R384" s="73">
        <f t="shared" si="28"/>
        <v>152.60000000000002</v>
      </c>
      <c r="S384">
        <v>1</v>
      </c>
    </row>
    <row r="385" spans="1:34">
      <c r="A385">
        <v>374</v>
      </c>
      <c r="B385" s="8">
        <v>359</v>
      </c>
      <c r="C385" s="8">
        <v>42</v>
      </c>
      <c r="D385" s="8" t="s">
        <v>286</v>
      </c>
      <c r="E385" s="8" t="s">
        <v>176</v>
      </c>
      <c r="F385" s="8" t="s">
        <v>287</v>
      </c>
      <c r="G385" s="8">
        <v>1987</v>
      </c>
      <c r="H385" s="8" t="s">
        <v>112</v>
      </c>
      <c r="I385" s="11">
        <v>3664.15</v>
      </c>
      <c r="J385" s="8">
        <v>4</v>
      </c>
      <c r="K385" s="8" t="s">
        <v>131</v>
      </c>
      <c r="L385" s="69">
        <f t="shared" si="26"/>
        <v>2017</v>
      </c>
      <c r="M385" s="69"/>
      <c r="N385" s="71">
        <f t="shared" si="27"/>
        <v>2047</v>
      </c>
      <c r="O385" s="71"/>
      <c r="P385" s="72"/>
      <c r="Q385" s="32">
        <f t="shared" si="29"/>
        <v>54962.25</v>
      </c>
      <c r="R385" s="73">
        <f t="shared" si="28"/>
        <v>128245.25</v>
      </c>
      <c r="S385">
        <v>1</v>
      </c>
    </row>
    <row r="386" spans="1:34">
      <c r="A386">
        <v>375</v>
      </c>
      <c r="B386" s="8">
        <v>360</v>
      </c>
      <c r="C386" s="8">
        <v>42</v>
      </c>
      <c r="D386" s="8" t="s">
        <v>286</v>
      </c>
      <c r="E386" s="8" t="s">
        <v>176</v>
      </c>
      <c r="F386" s="8" t="s">
        <v>288</v>
      </c>
      <c r="G386" s="8">
        <v>1987</v>
      </c>
      <c r="H386" s="8" t="s">
        <v>112</v>
      </c>
      <c r="I386" s="11">
        <v>1264.18</v>
      </c>
      <c r="J386" s="8">
        <v>2</v>
      </c>
      <c r="K386" s="8" t="s">
        <v>151</v>
      </c>
      <c r="L386" s="69">
        <f t="shared" si="26"/>
        <v>2017</v>
      </c>
      <c r="M386" s="69"/>
      <c r="N386" s="71">
        <f t="shared" si="27"/>
        <v>2047</v>
      </c>
      <c r="O386" s="71"/>
      <c r="P386" s="72"/>
      <c r="Q386" s="32">
        <f t="shared" si="29"/>
        <v>18962.7</v>
      </c>
      <c r="R386" s="73">
        <f t="shared" si="28"/>
        <v>44246.3</v>
      </c>
      <c r="S386">
        <v>1</v>
      </c>
      <c r="T386" s="1">
        <f>SUM(I381:I382)</f>
        <v>4744.91</v>
      </c>
    </row>
    <row r="387" spans="1:34">
      <c r="A387">
        <v>376</v>
      </c>
      <c r="B387" s="8">
        <v>361</v>
      </c>
      <c r="C387" s="8">
        <v>42</v>
      </c>
      <c r="D387" s="8" t="s">
        <v>286</v>
      </c>
      <c r="E387" s="8" t="s">
        <v>176</v>
      </c>
      <c r="F387" s="8" t="s">
        <v>150</v>
      </c>
      <c r="G387" s="8">
        <v>1987</v>
      </c>
      <c r="H387" s="8" t="s">
        <v>112</v>
      </c>
      <c r="I387" s="11">
        <v>1214.2</v>
      </c>
      <c r="J387" s="8">
        <v>2</v>
      </c>
      <c r="K387" s="8" t="s">
        <v>131</v>
      </c>
      <c r="L387" s="69">
        <f t="shared" si="26"/>
        <v>2017</v>
      </c>
      <c r="M387" s="69"/>
      <c r="N387" s="71">
        <f t="shared" si="27"/>
        <v>2047</v>
      </c>
      <c r="O387" s="71"/>
      <c r="P387" s="72"/>
      <c r="Q387" s="32">
        <f t="shared" si="29"/>
        <v>18213</v>
      </c>
      <c r="R387" s="73">
        <f t="shared" si="28"/>
        <v>42497</v>
      </c>
      <c r="S387">
        <v>1</v>
      </c>
      <c r="T387" s="1">
        <f>SUM(I385:I398)</f>
        <v>9513.67</v>
      </c>
    </row>
    <row r="388" spans="1:34">
      <c r="A388">
        <v>377</v>
      </c>
      <c r="B388" s="8">
        <v>362</v>
      </c>
      <c r="C388" s="8">
        <v>42</v>
      </c>
      <c r="D388" s="8" t="s">
        <v>286</v>
      </c>
      <c r="E388" s="8" t="s">
        <v>176</v>
      </c>
      <c r="F388" s="8" t="s">
        <v>289</v>
      </c>
      <c r="G388" s="8">
        <v>1987</v>
      </c>
      <c r="H388" s="8" t="s">
        <v>112</v>
      </c>
      <c r="I388" s="11">
        <v>686.84</v>
      </c>
      <c r="J388" s="8">
        <v>2</v>
      </c>
      <c r="K388" s="8" t="s">
        <v>131</v>
      </c>
      <c r="L388" s="69">
        <f t="shared" si="26"/>
        <v>2017</v>
      </c>
      <c r="M388" s="69"/>
      <c r="N388" s="71">
        <f t="shared" si="27"/>
        <v>2047</v>
      </c>
      <c r="O388" s="71"/>
      <c r="P388" s="72"/>
      <c r="Q388" s="32">
        <f t="shared" si="29"/>
        <v>10302.6</v>
      </c>
      <c r="R388" s="73">
        <f t="shared" si="28"/>
        <v>24039.4</v>
      </c>
      <c r="S388">
        <v>1</v>
      </c>
    </row>
    <row r="389" spans="1:34">
      <c r="A389">
        <v>378</v>
      </c>
      <c r="B389" s="8">
        <v>363</v>
      </c>
      <c r="C389" s="8">
        <v>42</v>
      </c>
      <c r="D389" s="8" t="s">
        <v>286</v>
      </c>
      <c r="E389" s="8" t="s">
        <v>176</v>
      </c>
      <c r="F389" s="8" t="s">
        <v>290</v>
      </c>
      <c r="G389" s="8">
        <v>1987</v>
      </c>
      <c r="H389" s="8" t="s">
        <v>112</v>
      </c>
      <c r="I389" s="11">
        <v>686.84</v>
      </c>
      <c r="J389" s="8">
        <v>2</v>
      </c>
      <c r="K389" s="8" t="s">
        <v>131</v>
      </c>
      <c r="L389" s="69">
        <f t="shared" si="26"/>
        <v>2017</v>
      </c>
      <c r="M389" s="69"/>
      <c r="N389" s="71">
        <f t="shared" si="27"/>
        <v>2047</v>
      </c>
      <c r="O389" s="71"/>
      <c r="P389" s="72"/>
      <c r="Q389" s="32">
        <f t="shared" si="29"/>
        <v>10302.6</v>
      </c>
      <c r="R389" s="73">
        <f t="shared" si="28"/>
        <v>24039.4</v>
      </c>
      <c r="S389">
        <v>1</v>
      </c>
    </row>
    <row r="390" spans="1:34">
      <c r="A390">
        <v>379</v>
      </c>
      <c r="B390" s="8">
        <v>364</v>
      </c>
      <c r="C390" s="8">
        <v>42</v>
      </c>
      <c r="D390" s="8" t="s">
        <v>286</v>
      </c>
      <c r="E390" s="8" t="s">
        <v>176</v>
      </c>
      <c r="F390" s="8" t="s">
        <v>291</v>
      </c>
      <c r="G390" s="8">
        <v>1987</v>
      </c>
      <c r="H390" s="8" t="s">
        <v>112</v>
      </c>
      <c r="I390" s="11">
        <v>686.84</v>
      </c>
      <c r="J390" s="8">
        <v>2</v>
      </c>
      <c r="K390" s="8" t="s">
        <v>131</v>
      </c>
      <c r="L390" s="69">
        <f t="shared" si="26"/>
        <v>2017</v>
      </c>
      <c r="M390" s="69"/>
      <c r="N390" s="71">
        <f t="shared" si="27"/>
        <v>2047</v>
      </c>
      <c r="O390" s="71"/>
      <c r="P390" s="72"/>
      <c r="Q390" s="32">
        <f t="shared" si="29"/>
        <v>10302.6</v>
      </c>
      <c r="R390" s="73">
        <f t="shared" si="28"/>
        <v>24039.4</v>
      </c>
      <c r="S390">
        <v>1</v>
      </c>
    </row>
    <row r="391" spans="1:34">
      <c r="A391">
        <v>380</v>
      </c>
      <c r="B391" s="8">
        <v>365</v>
      </c>
      <c r="C391" s="8">
        <v>42</v>
      </c>
      <c r="D391" s="8" t="s">
        <v>286</v>
      </c>
      <c r="E391" s="8" t="s">
        <v>176</v>
      </c>
      <c r="F391" s="8" t="s">
        <v>292</v>
      </c>
      <c r="G391" s="8">
        <v>1987</v>
      </c>
      <c r="H391" s="8" t="s">
        <v>112</v>
      </c>
      <c r="I391" s="11">
        <v>686.84</v>
      </c>
      <c r="J391" s="8">
        <v>2</v>
      </c>
      <c r="K391" s="8" t="s">
        <v>131</v>
      </c>
      <c r="L391" s="69">
        <f t="shared" si="26"/>
        <v>2017</v>
      </c>
      <c r="M391" s="69"/>
      <c r="N391" s="71">
        <f t="shared" si="27"/>
        <v>2047</v>
      </c>
      <c r="O391" s="71"/>
      <c r="P391" s="72"/>
      <c r="Q391" s="32">
        <f t="shared" si="29"/>
        <v>10302.6</v>
      </c>
      <c r="R391" s="73">
        <f t="shared" si="28"/>
        <v>24039.4</v>
      </c>
      <c r="S391">
        <v>1</v>
      </c>
    </row>
    <row r="392" spans="1:34">
      <c r="A392">
        <v>381</v>
      </c>
      <c r="B392" s="8">
        <v>366</v>
      </c>
      <c r="C392" s="8">
        <v>42</v>
      </c>
      <c r="D392" s="8" t="s">
        <v>286</v>
      </c>
      <c r="E392" s="8" t="s">
        <v>176</v>
      </c>
      <c r="F392" s="8" t="s">
        <v>293</v>
      </c>
      <c r="G392" s="8">
        <v>1987</v>
      </c>
      <c r="H392" s="8"/>
      <c r="I392" s="11">
        <v>218.7</v>
      </c>
      <c r="J392" s="8"/>
      <c r="K392" s="8" t="s">
        <v>158</v>
      </c>
      <c r="L392" s="69">
        <f t="shared" si="26"/>
        <v>2017</v>
      </c>
      <c r="M392" s="69"/>
      <c r="N392" s="71">
        <f t="shared" si="27"/>
        <v>2047</v>
      </c>
      <c r="O392" s="71"/>
      <c r="P392" s="72"/>
      <c r="Q392" s="32">
        <f t="shared" si="29"/>
        <v>3280.5</v>
      </c>
      <c r="R392" s="73">
        <f t="shared" si="28"/>
        <v>7654.5</v>
      </c>
      <c r="S392">
        <v>1</v>
      </c>
    </row>
    <row r="393" spans="1:34">
      <c r="A393">
        <v>382</v>
      </c>
      <c r="B393" s="8">
        <v>367</v>
      </c>
      <c r="C393" s="8">
        <v>42</v>
      </c>
      <c r="D393" s="8" t="s">
        <v>286</v>
      </c>
      <c r="E393" s="8" t="s">
        <v>176</v>
      </c>
      <c r="F393" s="8" t="s">
        <v>198</v>
      </c>
      <c r="G393" s="8">
        <v>1987</v>
      </c>
      <c r="H393" s="8"/>
      <c r="I393" s="11">
        <v>62.24</v>
      </c>
      <c r="J393" s="8"/>
      <c r="K393" s="8" t="s">
        <v>158</v>
      </c>
      <c r="L393" s="69">
        <f t="shared" si="26"/>
        <v>2017</v>
      </c>
      <c r="M393" s="69"/>
      <c r="N393" s="71">
        <f t="shared" si="27"/>
        <v>2047</v>
      </c>
      <c r="O393" s="71"/>
      <c r="P393" s="72"/>
      <c r="Q393" s="32">
        <f t="shared" si="29"/>
        <v>933.6</v>
      </c>
      <c r="R393" s="73">
        <f t="shared" si="28"/>
        <v>2178.4</v>
      </c>
      <c r="S393">
        <v>1</v>
      </c>
    </row>
    <row r="394" spans="1:34">
      <c r="A394">
        <v>383</v>
      </c>
      <c r="B394" s="8">
        <v>368</v>
      </c>
      <c r="C394" s="8">
        <v>42</v>
      </c>
      <c r="D394" s="8" t="s">
        <v>286</v>
      </c>
      <c r="E394" s="8" t="s">
        <v>176</v>
      </c>
      <c r="F394" s="8" t="s">
        <v>198</v>
      </c>
      <c r="G394" s="8">
        <v>1987</v>
      </c>
      <c r="H394" s="8"/>
      <c r="I394" s="11">
        <v>25.72</v>
      </c>
      <c r="J394" s="8"/>
      <c r="K394" s="8" t="s">
        <v>131</v>
      </c>
      <c r="L394" s="69">
        <f t="shared" si="26"/>
        <v>2017</v>
      </c>
      <c r="M394" s="69"/>
      <c r="N394" s="71">
        <f t="shared" si="27"/>
        <v>2047</v>
      </c>
      <c r="O394" s="71"/>
      <c r="P394" s="72"/>
      <c r="Q394" s="32">
        <f t="shared" si="29"/>
        <v>385.79999999999995</v>
      </c>
      <c r="R394" s="73">
        <f t="shared" si="28"/>
        <v>900.19999999999993</v>
      </c>
      <c r="S394">
        <v>1</v>
      </c>
    </row>
    <row r="395" spans="1:34">
      <c r="A395">
        <v>384</v>
      </c>
      <c r="B395" s="8">
        <v>369</v>
      </c>
      <c r="C395" s="8">
        <v>42</v>
      </c>
      <c r="D395" s="8" t="s">
        <v>286</v>
      </c>
      <c r="E395" s="8" t="s">
        <v>176</v>
      </c>
      <c r="F395" s="8" t="s">
        <v>202</v>
      </c>
      <c r="G395" s="8">
        <v>1987</v>
      </c>
      <c r="H395" s="8"/>
      <c r="I395" s="11">
        <v>54.52</v>
      </c>
      <c r="J395" s="8"/>
      <c r="K395" s="8" t="s">
        <v>131</v>
      </c>
      <c r="L395" s="69">
        <f t="shared" si="26"/>
        <v>2017</v>
      </c>
      <c r="M395" s="69"/>
      <c r="N395" s="71">
        <f t="shared" si="27"/>
        <v>2047</v>
      </c>
      <c r="O395" s="71"/>
      <c r="P395" s="72"/>
      <c r="Q395" s="32">
        <f t="shared" si="29"/>
        <v>817.80000000000007</v>
      </c>
      <c r="R395" s="73">
        <f t="shared" si="28"/>
        <v>1908.2</v>
      </c>
      <c r="S395">
        <v>1</v>
      </c>
    </row>
    <row r="396" spans="1:34">
      <c r="A396">
        <v>392</v>
      </c>
      <c r="B396" s="8">
        <v>377</v>
      </c>
      <c r="C396" s="8">
        <v>42</v>
      </c>
      <c r="D396" s="8" t="s">
        <v>279</v>
      </c>
      <c r="E396" s="8" t="s">
        <v>176</v>
      </c>
      <c r="F396" s="8" t="s">
        <v>287</v>
      </c>
      <c r="G396" s="8">
        <v>1988</v>
      </c>
      <c r="H396" s="8"/>
      <c r="I396" s="11">
        <v>109.29</v>
      </c>
      <c r="J396" s="8"/>
      <c r="K396" s="8" t="s">
        <v>158</v>
      </c>
      <c r="L396" s="69">
        <f t="shared" si="26"/>
        <v>2018</v>
      </c>
      <c r="M396" s="69"/>
      <c r="N396" s="71">
        <f t="shared" si="27"/>
        <v>2048</v>
      </c>
      <c r="O396" s="71"/>
      <c r="P396" s="72"/>
      <c r="Q396" s="32">
        <f t="shared" si="29"/>
        <v>1639.3500000000001</v>
      </c>
      <c r="R396" s="73">
        <f t="shared" si="28"/>
        <v>3825.15</v>
      </c>
      <c r="S396">
        <v>1</v>
      </c>
    </row>
    <row r="397" spans="1:34">
      <c r="A397">
        <v>393</v>
      </c>
      <c r="B397" s="8">
        <v>378</v>
      </c>
      <c r="C397" s="8">
        <v>42</v>
      </c>
      <c r="D397" s="8" t="s">
        <v>279</v>
      </c>
      <c r="E397" s="8" t="s">
        <v>176</v>
      </c>
      <c r="F397" s="8" t="s">
        <v>294</v>
      </c>
      <c r="G397" s="8">
        <v>1988</v>
      </c>
      <c r="H397" s="8"/>
      <c r="I397" s="11">
        <v>87.6</v>
      </c>
      <c r="J397" s="8"/>
      <c r="K397" s="8" t="s">
        <v>158</v>
      </c>
      <c r="L397" s="69">
        <f t="shared" si="26"/>
        <v>2018</v>
      </c>
      <c r="M397" s="69"/>
      <c r="N397" s="71">
        <f t="shared" si="27"/>
        <v>2048</v>
      </c>
      <c r="O397" s="71"/>
      <c r="P397" s="72"/>
      <c r="Q397" s="32">
        <f t="shared" si="29"/>
        <v>1314</v>
      </c>
      <c r="R397" s="73">
        <f t="shared" si="28"/>
        <v>3066</v>
      </c>
      <c r="S397">
        <v>1</v>
      </c>
    </row>
    <row r="398" spans="1:34">
      <c r="A398">
        <v>394</v>
      </c>
      <c r="B398" s="8">
        <v>379</v>
      </c>
      <c r="C398" s="8">
        <v>42</v>
      </c>
      <c r="D398" s="8" t="s">
        <v>279</v>
      </c>
      <c r="E398" s="8" t="s">
        <v>176</v>
      </c>
      <c r="F398" s="8" t="s">
        <v>295</v>
      </c>
      <c r="G398" s="8">
        <v>1988</v>
      </c>
      <c r="H398" s="8"/>
      <c r="I398" s="11">
        <v>65.709999999999994</v>
      </c>
      <c r="J398" s="8"/>
      <c r="K398" s="8" t="s">
        <v>158</v>
      </c>
      <c r="L398" s="69">
        <f t="shared" si="26"/>
        <v>2018</v>
      </c>
      <c r="M398" s="69"/>
      <c r="N398" s="71">
        <f t="shared" si="27"/>
        <v>2048</v>
      </c>
      <c r="O398" s="71"/>
      <c r="P398" s="72"/>
      <c r="Q398" s="32">
        <f t="shared" si="29"/>
        <v>985.64999999999986</v>
      </c>
      <c r="R398" s="73">
        <f t="shared" si="28"/>
        <v>2299.85</v>
      </c>
      <c r="S398">
        <v>1</v>
      </c>
    </row>
    <row r="399" spans="1:34">
      <c r="A399">
        <v>395</v>
      </c>
      <c r="B399" s="8">
        <v>380</v>
      </c>
      <c r="C399" s="8">
        <v>42</v>
      </c>
      <c r="D399" s="8" t="s">
        <v>279</v>
      </c>
      <c r="E399" s="8" t="s">
        <v>176</v>
      </c>
      <c r="F399" s="8" t="s">
        <v>296</v>
      </c>
      <c r="G399" s="8">
        <v>1988</v>
      </c>
      <c r="H399" s="8"/>
      <c r="I399" s="11">
        <v>20.68</v>
      </c>
      <c r="J399" s="8"/>
      <c r="K399" s="8" t="s">
        <v>158</v>
      </c>
      <c r="L399" s="69">
        <f t="shared" si="26"/>
        <v>2018</v>
      </c>
      <c r="M399" s="69"/>
      <c r="N399" s="71">
        <f t="shared" si="27"/>
        <v>2048</v>
      </c>
      <c r="O399" s="71"/>
      <c r="P399" s="72"/>
      <c r="Q399" s="32">
        <f t="shared" si="29"/>
        <v>310.2</v>
      </c>
      <c r="R399" s="73">
        <f t="shared" si="28"/>
        <v>723.8</v>
      </c>
      <c r="S399">
        <v>1</v>
      </c>
    </row>
    <row r="400" spans="1:34">
      <c r="A400">
        <v>396</v>
      </c>
      <c r="B400" s="8">
        <v>381</v>
      </c>
      <c r="C400" s="8">
        <v>42</v>
      </c>
      <c r="D400" s="8" t="s">
        <v>279</v>
      </c>
      <c r="E400" s="8" t="s">
        <v>176</v>
      </c>
      <c r="F400" s="8" t="s">
        <v>297</v>
      </c>
      <c r="G400" s="8">
        <v>1988</v>
      </c>
      <c r="H400" s="8"/>
      <c r="I400" s="11">
        <v>28.98</v>
      </c>
      <c r="J400" s="8"/>
      <c r="K400" s="8" t="s">
        <v>158</v>
      </c>
      <c r="L400" s="69">
        <f t="shared" si="26"/>
        <v>2018</v>
      </c>
      <c r="M400" s="69"/>
      <c r="N400" s="71">
        <f t="shared" si="27"/>
        <v>2048</v>
      </c>
      <c r="O400" s="71"/>
      <c r="P400" s="72"/>
      <c r="Q400" s="32">
        <f t="shared" si="29"/>
        <v>434.7</v>
      </c>
      <c r="R400" s="73">
        <f t="shared" si="28"/>
        <v>1014.3000000000001</v>
      </c>
      <c r="S400">
        <v>1</v>
      </c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8">
      <c r="A401">
        <v>397</v>
      </c>
      <c r="B401" s="8">
        <v>382</v>
      </c>
      <c r="C401" s="8">
        <v>42</v>
      </c>
      <c r="D401" s="8" t="s">
        <v>279</v>
      </c>
      <c r="E401" s="8" t="s">
        <v>176</v>
      </c>
      <c r="F401" s="8" t="s">
        <v>298</v>
      </c>
      <c r="G401" s="8">
        <v>1988</v>
      </c>
      <c r="H401" s="8"/>
      <c r="I401" s="11">
        <v>16.48</v>
      </c>
      <c r="J401" s="8"/>
      <c r="K401" s="8" t="s">
        <v>158</v>
      </c>
      <c r="L401" s="69">
        <f t="shared" si="26"/>
        <v>2018</v>
      </c>
      <c r="M401" s="69"/>
      <c r="N401" s="71">
        <f t="shared" si="27"/>
        <v>2048</v>
      </c>
      <c r="O401" s="71"/>
      <c r="P401" s="72"/>
      <c r="Q401" s="32">
        <f t="shared" si="29"/>
        <v>247.20000000000002</v>
      </c>
      <c r="R401" s="73">
        <f t="shared" si="28"/>
        <v>576.80000000000007</v>
      </c>
      <c r="S401">
        <v>1</v>
      </c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8">
      <c r="A402">
        <v>398</v>
      </c>
      <c r="B402" s="8">
        <v>383</v>
      </c>
      <c r="C402" s="8">
        <v>42</v>
      </c>
      <c r="D402" s="8" t="s">
        <v>279</v>
      </c>
      <c r="E402" s="8" t="s">
        <v>176</v>
      </c>
      <c r="F402" s="8" t="s">
        <v>299</v>
      </c>
      <c r="G402" s="8">
        <v>1988</v>
      </c>
      <c r="H402" s="8"/>
      <c r="I402" s="11">
        <v>28.98</v>
      </c>
      <c r="J402" s="8"/>
      <c r="K402" s="8" t="s">
        <v>158</v>
      </c>
      <c r="L402" s="69">
        <f t="shared" si="26"/>
        <v>2018</v>
      </c>
      <c r="M402" s="69"/>
      <c r="N402" s="71">
        <f t="shared" si="27"/>
        <v>2048</v>
      </c>
      <c r="O402" s="71"/>
      <c r="P402" s="72"/>
      <c r="Q402" s="32">
        <f t="shared" si="29"/>
        <v>434.7</v>
      </c>
      <c r="R402" s="73">
        <f t="shared" si="28"/>
        <v>1014.3000000000001</v>
      </c>
      <c r="S402">
        <v>1</v>
      </c>
    </row>
    <row r="403" spans="1:38">
      <c r="A403">
        <v>399</v>
      </c>
      <c r="B403" s="8">
        <v>384</v>
      </c>
      <c r="C403" s="8">
        <v>42</v>
      </c>
      <c r="D403" s="8" t="s">
        <v>279</v>
      </c>
      <c r="E403" s="8" t="s">
        <v>176</v>
      </c>
      <c r="F403" s="8" t="s">
        <v>300</v>
      </c>
      <c r="G403" s="8">
        <v>1988</v>
      </c>
      <c r="H403" s="8"/>
      <c r="I403" s="11">
        <v>28.98</v>
      </c>
      <c r="J403" s="8"/>
      <c r="K403" s="8" t="s">
        <v>158</v>
      </c>
      <c r="L403" s="69">
        <f t="shared" si="26"/>
        <v>2018</v>
      </c>
      <c r="M403" s="69"/>
      <c r="N403" s="71">
        <f t="shared" si="27"/>
        <v>2048</v>
      </c>
      <c r="O403" s="71"/>
      <c r="P403" s="72"/>
      <c r="Q403" s="32">
        <f t="shared" si="29"/>
        <v>434.7</v>
      </c>
      <c r="R403" s="73">
        <f t="shared" si="28"/>
        <v>1014.3000000000001</v>
      </c>
      <c r="S403">
        <v>1</v>
      </c>
    </row>
    <row r="404" spans="1:38">
      <c r="A404">
        <v>400</v>
      </c>
      <c r="B404" s="8">
        <v>385</v>
      </c>
      <c r="C404" s="8">
        <v>42</v>
      </c>
      <c r="D404" s="8" t="s">
        <v>279</v>
      </c>
      <c r="E404" s="8" t="s">
        <v>176</v>
      </c>
      <c r="F404" s="8" t="s">
        <v>301</v>
      </c>
      <c r="G404" s="8">
        <v>1988</v>
      </c>
      <c r="H404" s="8"/>
      <c r="I404" s="11">
        <v>28.98</v>
      </c>
      <c r="J404" s="8"/>
      <c r="K404" s="8" t="s">
        <v>158</v>
      </c>
      <c r="L404" s="69">
        <f t="shared" si="26"/>
        <v>2018</v>
      </c>
      <c r="M404" s="69"/>
      <c r="N404" s="71">
        <f t="shared" si="27"/>
        <v>2048</v>
      </c>
      <c r="O404" s="71"/>
      <c r="P404" s="72"/>
      <c r="Q404" s="32">
        <f t="shared" si="29"/>
        <v>434.7</v>
      </c>
      <c r="R404" s="73">
        <f t="shared" si="28"/>
        <v>1014.3000000000001</v>
      </c>
      <c r="S404">
        <v>1</v>
      </c>
    </row>
    <row r="405" spans="1:38" s="2" customFormat="1">
      <c r="A405">
        <v>401</v>
      </c>
      <c r="B405" s="8">
        <v>386</v>
      </c>
      <c r="C405" s="8">
        <v>42</v>
      </c>
      <c r="D405" s="8" t="s">
        <v>279</v>
      </c>
      <c r="E405" s="8" t="s">
        <v>176</v>
      </c>
      <c r="F405" s="8" t="s">
        <v>302</v>
      </c>
      <c r="G405" s="8">
        <v>1988</v>
      </c>
      <c r="H405" s="8"/>
      <c r="I405" s="11">
        <v>16.48</v>
      </c>
      <c r="J405" s="8"/>
      <c r="K405" s="8" t="s">
        <v>158</v>
      </c>
      <c r="L405" s="69">
        <f t="shared" si="26"/>
        <v>2018</v>
      </c>
      <c r="M405" s="69"/>
      <c r="N405" s="71">
        <f t="shared" si="27"/>
        <v>2048</v>
      </c>
      <c r="O405" s="71"/>
      <c r="P405" s="72"/>
      <c r="Q405" s="32">
        <f t="shared" si="29"/>
        <v>247.20000000000002</v>
      </c>
      <c r="R405" s="73">
        <f t="shared" si="28"/>
        <v>576.80000000000007</v>
      </c>
      <c r="S405">
        <v>1</v>
      </c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</row>
    <row r="406" spans="1:38" s="2" customFormat="1">
      <c r="A406">
        <v>402</v>
      </c>
      <c r="B406" s="8">
        <v>387</v>
      </c>
      <c r="C406" s="8">
        <v>42</v>
      </c>
      <c r="D406" s="8" t="s">
        <v>279</v>
      </c>
      <c r="E406" s="8" t="s">
        <v>176</v>
      </c>
      <c r="F406" s="8" t="s">
        <v>303</v>
      </c>
      <c r="G406" s="8">
        <v>1988</v>
      </c>
      <c r="H406" s="8"/>
      <c r="I406" s="11">
        <v>28.98</v>
      </c>
      <c r="J406" s="8"/>
      <c r="K406" s="8" t="s">
        <v>158</v>
      </c>
      <c r="L406" s="69">
        <f t="shared" si="26"/>
        <v>2018</v>
      </c>
      <c r="M406" s="69"/>
      <c r="N406" s="71">
        <f t="shared" si="27"/>
        <v>2048</v>
      </c>
      <c r="O406" s="71"/>
      <c r="P406" s="72"/>
      <c r="Q406" s="32">
        <f t="shared" si="29"/>
        <v>434.7</v>
      </c>
      <c r="R406" s="73">
        <f t="shared" si="28"/>
        <v>1014.3000000000001</v>
      </c>
      <c r="S406">
        <v>1</v>
      </c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</row>
    <row r="407" spans="1:38">
      <c r="A407">
        <v>403</v>
      </c>
      <c r="B407" s="8">
        <v>388</v>
      </c>
      <c r="C407" s="8">
        <v>42</v>
      </c>
      <c r="D407" s="8" t="s">
        <v>279</v>
      </c>
      <c r="E407" s="8" t="s">
        <v>176</v>
      </c>
      <c r="F407" s="8" t="s">
        <v>304</v>
      </c>
      <c r="G407" s="8">
        <v>1988</v>
      </c>
      <c r="H407" s="8"/>
      <c r="I407" s="11">
        <v>28.98</v>
      </c>
      <c r="J407" s="8"/>
      <c r="K407" s="8" t="s">
        <v>158</v>
      </c>
      <c r="L407" s="69">
        <f t="shared" si="26"/>
        <v>2018</v>
      </c>
      <c r="M407" s="69"/>
      <c r="N407" s="71">
        <f t="shared" si="27"/>
        <v>2048</v>
      </c>
      <c r="O407" s="71"/>
      <c r="P407" s="72"/>
      <c r="Q407" s="32">
        <f t="shared" si="29"/>
        <v>434.7</v>
      </c>
      <c r="R407" s="73">
        <f t="shared" si="28"/>
        <v>1014.3000000000001</v>
      </c>
      <c r="S407">
        <v>1</v>
      </c>
    </row>
    <row r="408" spans="1:38">
      <c r="A408">
        <v>404</v>
      </c>
      <c r="B408" s="8">
        <v>389</v>
      </c>
      <c r="C408" s="8">
        <v>42</v>
      </c>
      <c r="D408" s="8" t="s">
        <v>279</v>
      </c>
      <c r="E408" s="8" t="s">
        <v>176</v>
      </c>
      <c r="F408" s="8" t="s">
        <v>305</v>
      </c>
      <c r="G408" s="8">
        <v>1988</v>
      </c>
      <c r="H408" s="8"/>
      <c r="I408" s="11">
        <v>28.98</v>
      </c>
      <c r="J408" s="8"/>
      <c r="K408" s="8" t="s">
        <v>158</v>
      </c>
      <c r="L408" s="69">
        <f t="shared" si="26"/>
        <v>2018</v>
      </c>
      <c r="M408" s="69"/>
      <c r="N408" s="71">
        <f t="shared" si="27"/>
        <v>2048</v>
      </c>
      <c r="O408" s="71"/>
      <c r="P408" s="72"/>
      <c r="Q408" s="32">
        <f t="shared" si="29"/>
        <v>434.7</v>
      </c>
      <c r="R408" s="73">
        <f t="shared" si="28"/>
        <v>1014.3000000000001</v>
      </c>
      <c r="S408">
        <v>1</v>
      </c>
    </row>
    <row r="409" spans="1:38">
      <c r="A409">
        <v>405</v>
      </c>
      <c r="B409" s="8">
        <v>390</v>
      </c>
      <c r="C409" s="8">
        <v>42</v>
      </c>
      <c r="D409" s="8" t="s">
        <v>279</v>
      </c>
      <c r="E409" s="8" t="s">
        <v>176</v>
      </c>
      <c r="F409" s="8" t="s">
        <v>306</v>
      </c>
      <c r="G409" s="8">
        <v>1988</v>
      </c>
      <c r="H409" s="8"/>
      <c r="I409" s="11">
        <v>28.98</v>
      </c>
      <c r="J409" s="8"/>
      <c r="K409" s="8" t="s">
        <v>158</v>
      </c>
      <c r="L409" s="69">
        <f t="shared" ref="L409:L472" si="30">G409+30</f>
        <v>2018</v>
      </c>
      <c r="M409" s="69"/>
      <c r="N409" s="71">
        <f t="shared" ref="N409:N472" si="31">G409+60</f>
        <v>2048</v>
      </c>
      <c r="O409" s="71"/>
      <c r="P409" s="72"/>
      <c r="Q409" s="32">
        <f t="shared" si="29"/>
        <v>434.7</v>
      </c>
      <c r="R409" s="73">
        <f t="shared" si="28"/>
        <v>1014.3000000000001</v>
      </c>
      <c r="S409">
        <v>1</v>
      </c>
    </row>
    <row r="410" spans="1:38">
      <c r="A410">
        <v>406</v>
      </c>
      <c r="B410" s="8">
        <v>391</v>
      </c>
      <c r="C410" s="8">
        <v>42</v>
      </c>
      <c r="D410" s="8" t="s">
        <v>279</v>
      </c>
      <c r="E410" s="8" t="s">
        <v>176</v>
      </c>
      <c r="F410" s="8" t="s">
        <v>307</v>
      </c>
      <c r="G410" s="8">
        <v>1988</v>
      </c>
      <c r="H410" s="8"/>
      <c r="I410" s="11">
        <v>16.47</v>
      </c>
      <c r="J410" s="8"/>
      <c r="K410" s="8" t="s">
        <v>158</v>
      </c>
      <c r="L410" s="69">
        <f t="shared" si="30"/>
        <v>2018</v>
      </c>
      <c r="M410" s="69"/>
      <c r="N410" s="71">
        <f t="shared" si="31"/>
        <v>2048</v>
      </c>
      <c r="O410" s="71"/>
      <c r="P410" s="72"/>
      <c r="Q410" s="32">
        <f t="shared" si="29"/>
        <v>247.04999999999998</v>
      </c>
      <c r="R410" s="73">
        <f t="shared" si="28"/>
        <v>576.44999999999993</v>
      </c>
      <c r="S410">
        <v>1</v>
      </c>
    </row>
    <row r="411" spans="1:38">
      <c r="A411">
        <v>407</v>
      </c>
      <c r="B411" s="8">
        <v>392</v>
      </c>
      <c r="C411" s="8">
        <v>42</v>
      </c>
      <c r="D411" s="8" t="s">
        <v>279</v>
      </c>
      <c r="E411" s="8" t="s">
        <v>176</v>
      </c>
      <c r="F411" s="8" t="s">
        <v>308</v>
      </c>
      <c r="G411" s="8">
        <v>1988</v>
      </c>
      <c r="H411" s="8"/>
      <c r="I411" s="11">
        <v>16.47</v>
      </c>
      <c r="J411" s="8"/>
      <c r="K411" s="8" t="s">
        <v>158</v>
      </c>
      <c r="L411" s="69">
        <f t="shared" si="30"/>
        <v>2018</v>
      </c>
      <c r="M411" s="69"/>
      <c r="N411" s="71">
        <f t="shared" si="31"/>
        <v>2048</v>
      </c>
      <c r="O411" s="71"/>
      <c r="P411" s="72"/>
      <c r="Q411" s="32">
        <f t="shared" si="29"/>
        <v>247.04999999999998</v>
      </c>
      <c r="R411" s="73">
        <f t="shared" si="28"/>
        <v>576.44999999999993</v>
      </c>
      <c r="S411">
        <v>1</v>
      </c>
    </row>
    <row r="412" spans="1:38">
      <c r="A412">
        <v>408</v>
      </c>
      <c r="B412" s="8">
        <v>393</v>
      </c>
      <c r="C412" s="8">
        <v>42</v>
      </c>
      <c r="D412" s="8" t="s">
        <v>279</v>
      </c>
      <c r="E412" s="8" t="s">
        <v>176</v>
      </c>
      <c r="F412" s="8" t="s">
        <v>309</v>
      </c>
      <c r="G412" s="8">
        <v>1988</v>
      </c>
      <c r="H412" s="8"/>
      <c r="I412" s="11">
        <v>28.98</v>
      </c>
      <c r="J412" s="8"/>
      <c r="K412" s="8" t="s">
        <v>158</v>
      </c>
      <c r="L412" s="69">
        <f t="shared" si="30"/>
        <v>2018</v>
      </c>
      <c r="M412" s="69"/>
      <c r="N412" s="71">
        <f t="shared" si="31"/>
        <v>2048</v>
      </c>
      <c r="O412" s="71"/>
      <c r="P412" s="72"/>
      <c r="Q412" s="32">
        <f t="shared" si="29"/>
        <v>434.7</v>
      </c>
      <c r="R412" s="73">
        <f t="shared" si="28"/>
        <v>1014.3000000000001</v>
      </c>
      <c r="S412">
        <v>1</v>
      </c>
    </row>
    <row r="413" spans="1:38">
      <c r="A413">
        <v>409</v>
      </c>
      <c r="B413" s="8">
        <v>394</v>
      </c>
      <c r="C413" s="8">
        <v>42</v>
      </c>
      <c r="D413" s="8" t="s">
        <v>279</v>
      </c>
      <c r="E413" s="8" t="s">
        <v>176</v>
      </c>
      <c r="F413" s="8" t="s">
        <v>310</v>
      </c>
      <c r="G413" s="8">
        <v>1988</v>
      </c>
      <c r="H413" s="8"/>
      <c r="I413" s="11">
        <v>28.98</v>
      </c>
      <c r="J413" s="8"/>
      <c r="K413" s="8" t="s">
        <v>158</v>
      </c>
      <c r="L413" s="69">
        <f t="shared" si="30"/>
        <v>2018</v>
      </c>
      <c r="M413" s="69"/>
      <c r="N413" s="71">
        <f t="shared" si="31"/>
        <v>2048</v>
      </c>
      <c r="O413" s="71"/>
      <c r="P413" s="72"/>
      <c r="Q413" s="32">
        <f t="shared" si="29"/>
        <v>434.7</v>
      </c>
      <c r="R413" s="73">
        <f t="shared" si="28"/>
        <v>1014.3000000000001</v>
      </c>
      <c r="S413">
        <v>1</v>
      </c>
    </row>
    <row r="414" spans="1:38">
      <c r="A414">
        <v>410</v>
      </c>
      <c r="B414" s="8">
        <v>395</v>
      </c>
      <c r="C414" s="8">
        <v>42</v>
      </c>
      <c r="D414" s="8" t="s">
        <v>279</v>
      </c>
      <c r="E414" s="8" t="s">
        <v>176</v>
      </c>
      <c r="F414" s="8" t="s">
        <v>311</v>
      </c>
      <c r="G414" s="8">
        <v>1988</v>
      </c>
      <c r="H414" s="8"/>
      <c r="I414" s="11">
        <v>28.98</v>
      </c>
      <c r="J414" s="8"/>
      <c r="K414" s="8" t="s">
        <v>158</v>
      </c>
      <c r="L414" s="69">
        <f t="shared" si="30"/>
        <v>2018</v>
      </c>
      <c r="M414" s="69"/>
      <c r="N414" s="71">
        <f t="shared" si="31"/>
        <v>2048</v>
      </c>
      <c r="O414" s="71"/>
      <c r="P414" s="72"/>
      <c r="Q414" s="32">
        <f t="shared" si="29"/>
        <v>434.7</v>
      </c>
      <c r="R414" s="73">
        <f t="shared" si="28"/>
        <v>1014.3000000000001</v>
      </c>
      <c r="S414">
        <v>1</v>
      </c>
    </row>
    <row r="415" spans="1:38">
      <c r="A415">
        <v>411</v>
      </c>
      <c r="B415" s="8">
        <v>396</v>
      </c>
      <c r="C415" s="8">
        <v>42</v>
      </c>
      <c r="D415" s="8" t="s">
        <v>279</v>
      </c>
      <c r="E415" s="8" t="s">
        <v>176</v>
      </c>
      <c r="F415" s="8" t="s">
        <v>312</v>
      </c>
      <c r="G415" s="8">
        <v>1988</v>
      </c>
      <c r="H415" s="8"/>
      <c r="I415" s="11">
        <v>28.98</v>
      </c>
      <c r="J415" s="8"/>
      <c r="K415" s="8" t="s">
        <v>158</v>
      </c>
      <c r="L415" s="69">
        <f t="shared" si="30"/>
        <v>2018</v>
      </c>
      <c r="M415" s="69"/>
      <c r="N415" s="71">
        <f t="shared" si="31"/>
        <v>2048</v>
      </c>
      <c r="O415" s="71"/>
      <c r="P415" s="72"/>
      <c r="Q415" s="32">
        <f t="shared" si="29"/>
        <v>434.7</v>
      </c>
      <c r="R415" s="73">
        <f t="shared" si="28"/>
        <v>1014.3000000000001</v>
      </c>
      <c r="S415">
        <v>1</v>
      </c>
    </row>
    <row r="416" spans="1:38">
      <c r="A416">
        <v>412</v>
      </c>
      <c r="B416" s="8">
        <v>397</v>
      </c>
      <c r="C416" s="8">
        <v>42</v>
      </c>
      <c r="D416" s="8" t="s">
        <v>279</v>
      </c>
      <c r="E416" s="8" t="s">
        <v>176</v>
      </c>
      <c r="F416" s="8" t="s">
        <v>313</v>
      </c>
      <c r="G416" s="8">
        <v>1988</v>
      </c>
      <c r="H416" s="8"/>
      <c r="I416" s="11">
        <v>28.98</v>
      </c>
      <c r="J416" s="8"/>
      <c r="K416" s="8" t="s">
        <v>158</v>
      </c>
      <c r="L416" s="69">
        <f t="shared" si="30"/>
        <v>2018</v>
      </c>
      <c r="M416" s="69"/>
      <c r="N416" s="71">
        <f t="shared" si="31"/>
        <v>2048</v>
      </c>
      <c r="O416" s="71"/>
      <c r="P416" s="72"/>
      <c r="Q416" s="32">
        <f t="shared" si="29"/>
        <v>434.7</v>
      </c>
      <c r="R416" s="73">
        <f t="shared" si="28"/>
        <v>1014.3000000000001</v>
      </c>
      <c r="S416">
        <v>1</v>
      </c>
    </row>
    <row r="417" spans="1:38">
      <c r="A417">
        <v>413</v>
      </c>
      <c r="B417" s="8">
        <v>398</v>
      </c>
      <c r="C417" s="8">
        <v>42</v>
      </c>
      <c r="D417" s="8" t="s">
        <v>279</v>
      </c>
      <c r="E417" s="8" t="s">
        <v>176</v>
      </c>
      <c r="F417" s="8" t="s">
        <v>314</v>
      </c>
      <c r="G417" s="8">
        <v>1988</v>
      </c>
      <c r="H417" s="8"/>
      <c r="I417" s="11">
        <v>28.98</v>
      </c>
      <c r="J417" s="8"/>
      <c r="K417" s="8" t="s">
        <v>158</v>
      </c>
      <c r="L417" s="69">
        <f t="shared" si="30"/>
        <v>2018</v>
      </c>
      <c r="M417" s="69"/>
      <c r="N417" s="71">
        <f t="shared" si="31"/>
        <v>2048</v>
      </c>
      <c r="O417" s="71"/>
      <c r="P417" s="72"/>
      <c r="Q417" s="32">
        <f t="shared" si="29"/>
        <v>434.7</v>
      </c>
      <c r="R417" s="73">
        <f t="shared" si="28"/>
        <v>1014.3000000000001</v>
      </c>
      <c r="S417">
        <v>1</v>
      </c>
    </row>
    <row r="418" spans="1:38">
      <c r="A418">
        <v>387</v>
      </c>
      <c r="B418" s="8">
        <v>372</v>
      </c>
      <c r="C418" s="8">
        <v>42</v>
      </c>
      <c r="D418" s="8" t="s">
        <v>286</v>
      </c>
      <c r="E418" s="8" t="s">
        <v>176</v>
      </c>
      <c r="F418" s="8" t="s">
        <v>315</v>
      </c>
      <c r="G418" s="8">
        <v>1991</v>
      </c>
      <c r="H418" s="8"/>
      <c r="I418" s="11">
        <v>7.4</v>
      </c>
      <c r="J418" s="8"/>
      <c r="K418" s="8" t="s">
        <v>158</v>
      </c>
      <c r="L418" s="69">
        <f t="shared" si="30"/>
        <v>2021</v>
      </c>
      <c r="M418" s="69"/>
      <c r="N418" s="71">
        <f t="shared" si="31"/>
        <v>2051</v>
      </c>
      <c r="O418" s="71"/>
      <c r="P418" s="72"/>
      <c r="Q418" s="32">
        <f t="shared" si="29"/>
        <v>111</v>
      </c>
      <c r="R418" s="73">
        <f t="shared" si="28"/>
        <v>259</v>
      </c>
      <c r="S418">
        <v>1</v>
      </c>
    </row>
    <row r="419" spans="1:38">
      <c r="A419">
        <v>372</v>
      </c>
      <c r="B419" s="8">
        <v>357</v>
      </c>
      <c r="C419" s="8">
        <v>42</v>
      </c>
      <c r="D419" s="8" t="s">
        <v>316</v>
      </c>
      <c r="E419" s="8" t="s">
        <v>129</v>
      </c>
      <c r="F419" s="8" t="s">
        <v>317</v>
      </c>
      <c r="G419" s="8">
        <v>1993</v>
      </c>
      <c r="H419" s="8" t="s">
        <v>112</v>
      </c>
      <c r="I419" s="11">
        <v>19148.21</v>
      </c>
      <c r="J419" s="8">
        <v>10</v>
      </c>
      <c r="K419" s="8" t="s">
        <v>281</v>
      </c>
      <c r="L419" s="69">
        <f t="shared" si="30"/>
        <v>2023</v>
      </c>
      <c r="M419" s="69"/>
      <c r="N419" s="71">
        <f t="shared" si="31"/>
        <v>2053</v>
      </c>
      <c r="O419" s="71"/>
      <c r="P419" s="72"/>
      <c r="Q419" s="32">
        <f>I419*M$6*M$14</f>
        <v>131720.53658999997</v>
      </c>
      <c r="R419" s="73">
        <f>I419*M$14*M$7</f>
        <v>307347.91871</v>
      </c>
      <c r="S419">
        <v>1</v>
      </c>
    </row>
    <row r="420" spans="1:38">
      <c r="A420">
        <v>385</v>
      </c>
      <c r="B420" s="8">
        <v>370</v>
      </c>
      <c r="C420" s="8">
        <v>42</v>
      </c>
      <c r="D420" s="8" t="s">
        <v>286</v>
      </c>
      <c r="E420" s="8" t="s">
        <v>176</v>
      </c>
      <c r="F420" s="8" t="s">
        <v>318</v>
      </c>
      <c r="G420" s="8">
        <v>1993</v>
      </c>
      <c r="H420" s="8" t="s">
        <v>112</v>
      </c>
      <c r="I420" s="11">
        <v>2578.7399999999998</v>
      </c>
      <c r="J420" s="8">
        <v>4</v>
      </c>
      <c r="K420" s="8" t="s">
        <v>131</v>
      </c>
      <c r="L420" s="69">
        <f t="shared" si="30"/>
        <v>2023</v>
      </c>
      <c r="M420" s="69"/>
      <c r="N420" s="71">
        <f t="shared" si="31"/>
        <v>2053</v>
      </c>
      <c r="O420" s="71"/>
      <c r="P420" s="72"/>
      <c r="Q420" s="32">
        <f>I420*M$6</f>
        <v>38681.1</v>
      </c>
      <c r="R420" s="73">
        <f>I420*M$12*M$7</f>
        <v>90255.9</v>
      </c>
      <c r="S420">
        <v>1</v>
      </c>
    </row>
    <row r="421" spans="1:38">
      <c r="A421">
        <v>386</v>
      </c>
      <c r="B421" s="8">
        <v>371</v>
      </c>
      <c r="C421" s="8">
        <v>42</v>
      </c>
      <c r="D421" s="8" t="s">
        <v>286</v>
      </c>
      <c r="E421" s="8" t="s">
        <v>176</v>
      </c>
      <c r="F421" s="8" t="s">
        <v>202</v>
      </c>
      <c r="G421" s="8">
        <v>1993</v>
      </c>
      <c r="H421" s="8"/>
      <c r="I421" s="11">
        <v>19.32</v>
      </c>
      <c r="J421" s="8"/>
      <c r="K421" s="8" t="s">
        <v>131</v>
      </c>
      <c r="L421" s="69">
        <f t="shared" si="30"/>
        <v>2023</v>
      </c>
      <c r="M421" s="69"/>
      <c r="N421" s="71">
        <f t="shared" si="31"/>
        <v>2053</v>
      </c>
      <c r="O421" s="71"/>
      <c r="P421" s="72"/>
      <c r="Q421" s="32">
        <f>I421*M$6</f>
        <v>289.8</v>
      </c>
      <c r="R421" s="73">
        <f>I421*M$12*M$7</f>
        <v>676.2</v>
      </c>
      <c r="S421">
        <v>1</v>
      </c>
    </row>
    <row r="422" spans="1:38">
      <c r="A422">
        <v>373</v>
      </c>
      <c r="B422" s="8">
        <v>358</v>
      </c>
      <c r="C422" s="8">
        <v>42</v>
      </c>
      <c r="D422" s="8" t="s">
        <v>319</v>
      </c>
      <c r="E422" s="8" t="s">
        <v>190</v>
      </c>
      <c r="F422" s="8" t="s">
        <v>320</v>
      </c>
      <c r="G422" s="8">
        <v>1995</v>
      </c>
      <c r="H422" s="8"/>
      <c r="I422" s="11">
        <v>688.27</v>
      </c>
      <c r="J422" s="8"/>
      <c r="K422" s="8" t="s">
        <v>151</v>
      </c>
      <c r="L422" s="69">
        <f t="shared" si="30"/>
        <v>2025</v>
      </c>
      <c r="M422" s="69"/>
      <c r="N422" s="70">
        <f t="shared" si="31"/>
        <v>2055</v>
      </c>
      <c r="O422" s="71"/>
      <c r="P422" s="72"/>
      <c r="Q422" s="32">
        <f>I422*M$6</f>
        <v>10324.049999999999</v>
      </c>
      <c r="R422" s="73"/>
      <c r="S422">
        <v>1</v>
      </c>
    </row>
    <row r="423" spans="1:38">
      <c r="A423">
        <v>414</v>
      </c>
      <c r="B423" s="8">
        <v>399</v>
      </c>
      <c r="C423" s="8">
        <v>42</v>
      </c>
      <c r="D423" s="8" t="s">
        <v>279</v>
      </c>
      <c r="E423" s="8" t="s">
        <v>176</v>
      </c>
      <c r="F423" s="8" t="s">
        <v>293</v>
      </c>
      <c r="G423" s="8">
        <v>1995</v>
      </c>
      <c r="H423" s="8"/>
      <c r="I423" s="11">
        <v>19.87</v>
      </c>
      <c r="J423" s="8"/>
      <c r="K423" s="8" t="s">
        <v>158</v>
      </c>
      <c r="L423" s="69">
        <f t="shared" si="30"/>
        <v>2025</v>
      </c>
      <c r="M423" s="69"/>
      <c r="N423" s="70">
        <f t="shared" si="31"/>
        <v>2055</v>
      </c>
      <c r="O423" s="71"/>
      <c r="P423" s="72"/>
      <c r="Q423" s="32">
        <f>I423*M$6</f>
        <v>298.05</v>
      </c>
      <c r="R423" s="73"/>
      <c r="S423">
        <v>1</v>
      </c>
    </row>
    <row r="424" spans="1:38">
      <c r="A424">
        <v>388</v>
      </c>
      <c r="B424" s="8">
        <v>373</v>
      </c>
      <c r="C424" s="8">
        <v>42</v>
      </c>
      <c r="D424" s="8" t="s">
        <v>321</v>
      </c>
      <c r="E424" s="8" t="s">
        <v>162</v>
      </c>
      <c r="F424" s="8" t="s">
        <v>322</v>
      </c>
      <c r="G424" s="8">
        <v>2003</v>
      </c>
      <c r="H424" s="8" t="s">
        <v>112</v>
      </c>
      <c r="I424" s="11">
        <v>2470.89</v>
      </c>
      <c r="J424" s="8">
        <v>3</v>
      </c>
      <c r="K424" s="8" t="s">
        <v>131</v>
      </c>
      <c r="L424" s="69">
        <f t="shared" si="30"/>
        <v>2033</v>
      </c>
      <c r="M424" s="69"/>
      <c r="N424" s="70">
        <f t="shared" si="31"/>
        <v>2063</v>
      </c>
      <c r="O424" s="71"/>
      <c r="P424" s="72"/>
      <c r="Q424" s="32">
        <f>I424*M$6</f>
        <v>37063.35</v>
      </c>
      <c r="R424" s="73"/>
      <c r="S424">
        <v>1</v>
      </c>
    </row>
    <row r="425" spans="1:38">
      <c r="A425">
        <v>416</v>
      </c>
      <c r="B425" s="8">
        <v>401</v>
      </c>
      <c r="C425" s="8">
        <v>43</v>
      </c>
      <c r="D425" s="8" t="s">
        <v>323</v>
      </c>
      <c r="E425" s="8" t="s">
        <v>176</v>
      </c>
      <c r="F425" s="8" t="s">
        <v>324</v>
      </c>
      <c r="G425" s="8">
        <v>1962</v>
      </c>
      <c r="H425" s="8"/>
      <c r="I425" s="11">
        <v>24</v>
      </c>
      <c r="J425" s="8"/>
      <c r="K425" s="8" t="s">
        <v>131</v>
      </c>
      <c r="L425" s="74">
        <f t="shared" si="30"/>
        <v>1992</v>
      </c>
      <c r="M425" s="69"/>
      <c r="N425" s="71">
        <f t="shared" si="31"/>
        <v>2022</v>
      </c>
      <c r="O425" s="71">
        <f>N425+30</f>
        <v>2052</v>
      </c>
      <c r="P425" s="72"/>
      <c r="Q425" s="32">
        <f>I425*M$6*M$12</f>
        <v>360</v>
      </c>
      <c r="R425" s="73">
        <f t="shared" ref="R425:R456" si="32">I425*M$12*M$7</f>
        <v>840</v>
      </c>
      <c r="S425">
        <v>1</v>
      </c>
    </row>
    <row r="426" spans="1:38">
      <c r="A426">
        <v>417</v>
      </c>
      <c r="B426" s="8">
        <v>402</v>
      </c>
      <c r="C426" s="8">
        <v>43</v>
      </c>
      <c r="D426" s="8" t="s">
        <v>325</v>
      </c>
      <c r="E426" s="8" t="s">
        <v>144</v>
      </c>
      <c r="F426" s="8" t="s">
        <v>324</v>
      </c>
      <c r="G426" s="8">
        <v>1969</v>
      </c>
      <c r="H426" s="8"/>
      <c r="I426" s="11">
        <v>9</v>
      </c>
      <c r="J426" s="8"/>
      <c r="K426" s="8" t="s">
        <v>131</v>
      </c>
      <c r="L426" s="74">
        <f t="shared" si="30"/>
        <v>1999</v>
      </c>
      <c r="M426" s="69"/>
      <c r="N426" s="71">
        <f t="shared" si="31"/>
        <v>2029</v>
      </c>
      <c r="O426" s="71"/>
      <c r="P426" s="72"/>
      <c r="Q426" s="32"/>
      <c r="R426" s="73">
        <f t="shared" si="32"/>
        <v>315</v>
      </c>
      <c r="S426">
        <v>1</v>
      </c>
    </row>
    <row r="427" spans="1:38">
      <c r="A427">
        <v>505</v>
      </c>
      <c r="B427" s="8">
        <v>490</v>
      </c>
      <c r="C427" s="8">
        <v>43</v>
      </c>
      <c r="D427" s="8" t="s">
        <v>326</v>
      </c>
      <c r="E427" s="8" t="s">
        <v>156</v>
      </c>
      <c r="F427" s="8" t="s">
        <v>327</v>
      </c>
      <c r="G427" s="8">
        <v>1974</v>
      </c>
      <c r="H427" s="8"/>
      <c r="I427" s="11">
        <v>24.03</v>
      </c>
      <c r="J427" s="8"/>
      <c r="K427" s="8" t="s">
        <v>158</v>
      </c>
      <c r="L427" s="74">
        <f t="shared" si="30"/>
        <v>2004</v>
      </c>
      <c r="M427" s="69"/>
      <c r="N427" s="71">
        <f t="shared" si="31"/>
        <v>2034</v>
      </c>
      <c r="O427" s="71"/>
      <c r="P427" s="72"/>
      <c r="Q427" s="32"/>
      <c r="R427" s="73">
        <f t="shared" si="32"/>
        <v>841.05000000000007</v>
      </c>
      <c r="S427">
        <v>1</v>
      </c>
    </row>
    <row r="428" spans="1:38">
      <c r="A428">
        <v>461</v>
      </c>
      <c r="B428" s="8">
        <v>446</v>
      </c>
      <c r="C428" s="8">
        <v>43</v>
      </c>
      <c r="D428" s="8" t="s">
        <v>328</v>
      </c>
      <c r="E428" s="8" t="s">
        <v>141</v>
      </c>
      <c r="F428" s="8" t="s">
        <v>327</v>
      </c>
      <c r="G428" s="8">
        <v>1975</v>
      </c>
      <c r="H428" s="8"/>
      <c r="I428" s="11">
        <v>16.809999999999999</v>
      </c>
      <c r="J428" s="8"/>
      <c r="K428" s="8" t="s">
        <v>158</v>
      </c>
      <c r="L428" s="74">
        <f t="shared" si="30"/>
        <v>2005</v>
      </c>
      <c r="M428" s="69"/>
      <c r="N428" s="71">
        <f t="shared" si="31"/>
        <v>2035</v>
      </c>
      <c r="O428" s="71"/>
      <c r="P428" s="72"/>
      <c r="Q428" s="32"/>
      <c r="R428" s="73">
        <f t="shared" si="32"/>
        <v>588.34999999999991</v>
      </c>
      <c r="S428">
        <v>1</v>
      </c>
      <c r="AL428" s="2"/>
    </row>
    <row r="429" spans="1:38">
      <c r="A429">
        <v>462</v>
      </c>
      <c r="B429" s="8">
        <v>447</v>
      </c>
      <c r="C429" s="8">
        <v>43</v>
      </c>
      <c r="D429" s="8" t="s">
        <v>328</v>
      </c>
      <c r="E429" s="8" t="s">
        <v>141</v>
      </c>
      <c r="F429" s="8" t="s">
        <v>329</v>
      </c>
      <c r="G429" s="8">
        <v>1975</v>
      </c>
      <c r="H429" s="8"/>
      <c r="I429" s="11">
        <v>65.28</v>
      </c>
      <c r="J429" s="8"/>
      <c r="K429" s="8" t="s">
        <v>151</v>
      </c>
      <c r="L429" s="74">
        <f t="shared" si="30"/>
        <v>2005</v>
      </c>
      <c r="M429" s="69"/>
      <c r="N429" s="71">
        <f t="shared" si="31"/>
        <v>2035</v>
      </c>
      <c r="O429" s="71"/>
      <c r="P429" s="72"/>
      <c r="Q429" s="32"/>
      <c r="R429" s="73">
        <f t="shared" si="32"/>
        <v>2284.8000000000002</v>
      </c>
      <c r="S429">
        <v>1</v>
      </c>
    </row>
    <row r="430" spans="1:38">
      <c r="A430">
        <v>418</v>
      </c>
      <c r="B430" s="8">
        <v>403</v>
      </c>
      <c r="C430" s="8">
        <v>43</v>
      </c>
      <c r="D430" s="8" t="s">
        <v>330</v>
      </c>
      <c r="E430" s="8" t="s">
        <v>171</v>
      </c>
      <c r="F430" s="8" t="s">
        <v>265</v>
      </c>
      <c r="G430" s="8">
        <v>1977</v>
      </c>
      <c r="H430" s="8"/>
      <c r="I430" s="11">
        <v>42.7</v>
      </c>
      <c r="J430" s="8"/>
      <c r="K430" s="8" t="s">
        <v>131</v>
      </c>
      <c r="L430" s="74">
        <f t="shared" si="30"/>
        <v>2007</v>
      </c>
      <c r="M430" s="69"/>
      <c r="N430" s="71">
        <f t="shared" si="31"/>
        <v>2037</v>
      </c>
      <c r="O430" s="71"/>
      <c r="P430" s="72"/>
      <c r="Q430" s="32"/>
      <c r="R430" s="73">
        <f t="shared" si="32"/>
        <v>1494.5</v>
      </c>
      <c r="S430">
        <v>1</v>
      </c>
    </row>
    <row r="431" spans="1:38">
      <c r="A431">
        <v>419</v>
      </c>
      <c r="B431" s="8">
        <v>404</v>
      </c>
      <c r="C431" s="8">
        <v>43</v>
      </c>
      <c r="D431" s="8" t="s">
        <v>330</v>
      </c>
      <c r="E431" s="8" t="s">
        <v>171</v>
      </c>
      <c r="F431" s="8" t="s">
        <v>329</v>
      </c>
      <c r="G431" s="8">
        <v>1977</v>
      </c>
      <c r="H431" s="8"/>
      <c r="I431" s="11">
        <v>48</v>
      </c>
      <c r="J431" s="8"/>
      <c r="K431" s="8" t="s">
        <v>151</v>
      </c>
      <c r="L431" s="74">
        <f t="shared" si="30"/>
        <v>2007</v>
      </c>
      <c r="M431" s="69"/>
      <c r="N431" s="71">
        <f t="shared" si="31"/>
        <v>2037</v>
      </c>
      <c r="O431" s="71"/>
      <c r="P431" s="72"/>
      <c r="Q431" s="32"/>
      <c r="R431" s="73">
        <f t="shared" si="32"/>
        <v>1680</v>
      </c>
      <c r="S431">
        <v>1</v>
      </c>
    </row>
    <row r="432" spans="1:38">
      <c r="A432">
        <v>420</v>
      </c>
      <c r="B432" s="8">
        <v>405</v>
      </c>
      <c r="C432" s="8">
        <v>43</v>
      </c>
      <c r="D432" s="8" t="s">
        <v>330</v>
      </c>
      <c r="E432" s="8" t="s">
        <v>171</v>
      </c>
      <c r="F432" s="8" t="s">
        <v>327</v>
      </c>
      <c r="G432" s="8">
        <v>1977</v>
      </c>
      <c r="H432" s="8"/>
      <c r="I432" s="11">
        <v>9</v>
      </c>
      <c r="J432" s="8"/>
      <c r="K432" s="8" t="s">
        <v>165</v>
      </c>
      <c r="L432" s="74">
        <f t="shared" si="30"/>
        <v>2007</v>
      </c>
      <c r="M432" s="69"/>
      <c r="N432" s="71">
        <f t="shared" si="31"/>
        <v>2037</v>
      </c>
      <c r="O432" s="71"/>
      <c r="P432" s="72"/>
      <c r="Q432" s="32"/>
      <c r="R432" s="73">
        <f t="shared" si="32"/>
        <v>315</v>
      </c>
      <c r="S432">
        <v>1</v>
      </c>
    </row>
    <row r="433" spans="1:38">
      <c r="A433">
        <v>506</v>
      </c>
      <c r="B433" s="8">
        <v>491</v>
      </c>
      <c r="C433" s="8">
        <v>43</v>
      </c>
      <c r="D433" s="8" t="s">
        <v>331</v>
      </c>
      <c r="E433" s="8" t="s">
        <v>156</v>
      </c>
      <c r="F433" s="8" t="s">
        <v>327</v>
      </c>
      <c r="G433" s="8">
        <v>1977</v>
      </c>
      <c r="H433" s="8"/>
      <c r="I433" s="11">
        <v>9</v>
      </c>
      <c r="J433" s="8"/>
      <c r="K433" s="8" t="s">
        <v>151</v>
      </c>
      <c r="L433" s="74">
        <f t="shared" si="30"/>
        <v>2007</v>
      </c>
      <c r="M433" s="69"/>
      <c r="N433" s="71">
        <f t="shared" si="31"/>
        <v>2037</v>
      </c>
      <c r="O433" s="71"/>
      <c r="P433" s="72"/>
      <c r="Q433" s="32"/>
      <c r="R433" s="73">
        <f t="shared" si="32"/>
        <v>315</v>
      </c>
      <c r="S433">
        <v>1</v>
      </c>
    </row>
    <row r="434" spans="1:38">
      <c r="A434">
        <v>421</v>
      </c>
      <c r="B434" s="8">
        <v>406</v>
      </c>
      <c r="C434" s="8">
        <v>43</v>
      </c>
      <c r="D434" s="8" t="s">
        <v>332</v>
      </c>
      <c r="E434" s="8" t="s">
        <v>144</v>
      </c>
      <c r="F434" s="8" t="s">
        <v>333</v>
      </c>
      <c r="G434" s="8">
        <v>1982</v>
      </c>
      <c r="H434" s="8"/>
      <c r="I434" s="11">
        <v>126</v>
      </c>
      <c r="J434" s="8"/>
      <c r="K434" s="8" t="s">
        <v>151</v>
      </c>
      <c r="L434" s="74">
        <f t="shared" si="30"/>
        <v>2012</v>
      </c>
      <c r="M434" s="69"/>
      <c r="N434" s="71">
        <f t="shared" si="31"/>
        <v>2042</v>
      </c>
      <c r="O434" s="71"/>
      <c r="P434" s="72"/>
      <c r="Q434" s="32"/>
      <c r="R434" s="73">
        <f t="shared" si="32"/>
        <v>4410</v>
      </c>
      <c r="S434">
        <v>1</v>
      </c>
    </row>
    <row r="435" spans="1:38">
      <c r="A435">
        <v>473</v>
      </c>
      <c r="B435" s="8">
        <v>458</v>
      </c>
      <c r="C435" s="8">
        <v>43</v>
      </c>
      <c r="D435" s="8" t="s">
        <v>334</v>
      </c>
      <c r="E435" s="8" t="s">
        <v>190</v>
      </c>
      <c r="F435" s="8" t="s">
        <v>265</v>
      </c>
      <c r="G435" s="8">
        <v>1982</v>
      </c>
      <c r="H435" s="8"/>
      <c r="I435" s="11">
        <v>12.97</v>
      </c>
      <c r="J435" s="8"/>
      <c r="K435" s="8" t="s">
        <v>158</v>
      </c>
      <c r="L435" s="74">
        <f t="shared" si="30"/>
        <v>2012</v>
      </c>
      <c r="M435" s="69"/>
      <c r="N435" s="71">
        <f t="shared" si="31"/>
        <v>2042</v>
      </c>
      <c r="O435" s="71"/>
      <c r="P435" s="72"/>
      <c r="Q435" s="32"/>
      <c r="R435" s="73">
        <f t="shared" si="32"/>
        <v>453.95000000000005</v>
      </c>
      <c r="S435">
        <v>1</v>
      </c>
    </row>
    <row r="436" spans="1:38">
      <c r="A436">
        <v>495</v>
      </c>
      <c r="B436" s="8">
        <v>480</v>
      </c>
      <c r="C436" s="8">
        <v>43</v>
      </c>
      <c r="D436" s="8" t="s">
        <v>335</v>
      </c>
      <c r="E436" s="8" t="s">
        <v>129</v>
      </c>
      <c r="F436" s="8" t="s">
        <v>265</v>
      </c>
      <c r="G436" s="8">
        <v>1982</v>
      </c>
      <c r="H436" s="8"/>
      <c r="I436" s="11">
        <v>42</v>
      </c>
      <c r="J436" s="8"/>
      <c r="K436" s="8" t="s">
        <v>131</v>
      </c>
      <c r="L436" s="74">
        <f t="shared" si="30"/>
        <v>2012</v>
      </c>
      <c r="M436" s="69"/>
      <c r="N436" s="71">
        <f t="shared" si="31"/>
        <v>2042</v>
      </c>
      <c r="O436" s="71"/>
      <c r="P436" s="72"/>
      <c r="Q436" s="32"/>
      <c r="R436" s="73">
        <f t="shared" si="32"/>
        <v>1470</v>
      </c>
      <c r="S436">
        <v>1</v>
      </c>
    </row>
    <row r="437" spans="1:38">
      <c r="A437">
        <v>424</v>
      </c>
      <c r="B437" s="8">
        <v>409</v>
      </c>
      <c r="C437" s="8">
        <v>43</v>
      </c>
      <c r="D437" s="8" t="s">
        <v>336</v>
      </c>
      <c r="E437" s="8" t="s">
        <v>156</v>
      </c>
      <c r="F437" s="8" t="s">
        <v>337</v>
      </c>
      <c r="G437" s="8">
        <v>1983</v>
      </c>
      <c r="H437" s="8"/>
      <c r="I437" s="11">
        <v>45</v>
      </c>
      <c r="J437" s="8"/>
      <c r="K437" s="8" t="s">
        <v>158</v>
      </c>
      <c r="L437" s="74">
        <f t="shared" si="30"/>
        <v>2013</v>
      </c>
      <c r="M437" s="69"/>
      <c r="N437" s="71">
        <f t="shared" si="31"/>
        <v>2043</v>
      </c>
      <c r="O437" s="71"/>
      <c r="P437" s="72"/>
      <c r="Q437" s="32"/>
      <c r="R437" s="73">
        <f t="shared" si="32"/>
        <v>1575</v>
      </c>
      <c r="S437">
        <v>1</v>
      </c>
      <c r="AL437" s="2"/>
    </row>
    <row r="438" spans="1:38">
      <c r="A438">
        <v>507</v>
      </c>
      <c r="B438" s="8">
        <v>492</v>
      </c>
      <c r="C438" s="8">
        <v>43</v>
      </c>
      <c r="D438" s="8" t="s">
        <v>338</v>
      </c>
      <c r="E438" s="8" t="s">
        <v>171</v>
      </c>
      <c r="F438" s="8" t="s">
        <v>327</v>
      </c>
      <c r="G438" s="8">
        <v>1983</v>
      </c>
      <c r="H438" s="8"/>
      <c r="I438" s="11">
        <v>28.19</v>
      </c>
      <c r="J438" s="8"/>
      <c r="K438" s="8" t="s">
        <v>158</v>
      </c>
      <c r="L438" s="74">
        <f t="shared" si="30"/>
        <v>2013</v>
      </c>
      <c r="M438" s="69"/>
      <c r="N438" s="71">
        <f t="shared" si="31"/>
        <v>2043</v>
      </c>
      <c r="O438" s="71"/>
      <c r="P438" s="72"/>
      <c r="Q438" s="32"/>
      <c r="R438" s="73">
        <f t="shared" si="32"/>
        <v>986.65000000000009</v>
      </c>
      <c r="S438">
        <v>1</v>
      </c>
    </row>
    <row r="439" spans="1:38">
      <c r="A439">
        <v>508</v>
      </c>
      <c r="B439" s="8">
        <v>493</v>
      </c>
      <c r="C439" s="8">
        <v>43</v>
      </c>
      <c r="D439" s="8" t="s">
        <v>339</v>
      </c>
      <c r="E439" s="8" t="s">
        <v>162</v>
      </c>
      <c r="F439" s="8" t="s">
        <v>327</v>
      </c>
      <c r="G439" s="8">
        <v>1983</v>
      </c>
      <c r="H439" s="8"/>
      <c r="I439" s="11">
        <v>19.36</v>
      </c>
      <c r="J439" s="8"/>
      <c r="K439" s="8" t="s">
        <v>158</v>
      </c>
      <c r="L439" s="74">
        <f t="shared" si="30"/>
        <v>2013</v>
      </c>
      <c r="M439" s="69"/>
      <c r="N439" s="71">
        <f t="shared" si="31"/>
        <v>2043</v>
      </c>
      <c r="O439" s="71"/>
      <c r="P439" s="72"/>
      <c r="Q439" s="32"/>
      <c r="R439" s="73">
        <f t="shared" si="32"/>
        <v>677.6</v>
      </c>
      <c r="S439">
        <v>1</v>
      </c>
    </row>
    <row r="440" spans="1:38">
      <c r="A440">
        <v>509</v>
      </c>
      <c r="B440" s="8">
        <v>494</v>
      </c>
      <c r="C440" s="8">
        <v>43</v>
      </c>
      <c r="D440" s="8" t="s">
        <v>340</v>
      </c>
      <c r="E440" s="8" t="s">
        <v>162</v>
      </c>
      <c r="F440" s="8" t="s">
        <v>327</v>
      </c>
      <c r="G440" s="8">
        <v>1983</v>
      </c>
      <c r="H440" s="8"/>
      <c r="I440" s="11">
        <v>21.16</v>
      </c>
      <c r="J440" s="8"/>
      <c r="K440" s="8" t="s">
        <v>151</v>
      </c>
      <c r="L440" s="74">
        <f t="shared" si="30"/>
        <v>2013</v>
      </c>
      <c r="M440" s="69"/>
      <c r="N440" s="71">
        <f t="shared" si="31"/>
        <v>2043</v>
      </c>
      <c r="O440" s="71"/>
      <c r="P440" s="72"/>
      <c r="Q440" s="32"/>
      <c r="R440" s="73">
        <f t="shared" si="32"/>
        <v>740.6</v>
      </c>
      <c r="S440">
        <v>1</v>
      </c>
    </row>
    <row r="441" spans="1:38">
      <c r="A441">
        <v>422</v>
      </c>
      <c r="B441" s="8">
        <v>407</v>
      </c>
      <c r="C441" s="8">
        <v>43</v>
      </c>
      <c r="D441" s="8" t="s">
        <v>332</v>
      </c>
      <c r="E441" s="8" t="s">
        <v>144</v>
      </c>
      <c r="F441" s="8" t="s">
        <v>341</v>
      </c>
      <c r="G441" s="8">
        <v>1985</v>
      </c>
      <c r="H441" s="8"/>
      <c r="I441" s="11">
        <v>9</v>
      </c>
      <c r="J441" s="8"/>
      <c r="K441" s="8" t="s">
        <v>158</v>
      </c>
      <c r="L441" s="69">
        <f t="shared" si="30"/>
        <v>2015</v>
      </c>
      <c r="M441" s="69"/>
      <c r="N441" s="71">
        <f t="shared" si="31"/>
        <v>2045</v>
      </c>
      <c r="O441" s="71"/>
      <c r="P441" s="72"/>
      <c r="Q441" s="32">
        <f t="shared" ref="Q441:Q472" si="33">I441*M$6</f>
        <v>135</v>
      </c>
      <c r="R441" s="73">
        <f t="shared" si="32"/>
        <v>315</v>
      </c>
      <c r="S441">
        <v>1</v>
      </c>
      <c r="AL441" s="2"/>
    </row>
    <row r="442" spans="1:38">
      <c r="A442">
        <v>425</v>
      </c>
      <c r="B442" s="8">
        <v>410</v>
      </c>
      <c r="C442" s="8">
        <v>43</v>
      </c>
      <c r="D442" s="8" t="s">
        <v>342</v>
      </c>
      <c r="E442" s="8" t="s">
        <v>186</v>
      </c>
      <c r="F442" s="8" t="s">
        <v>287</v>
      </c>
      <c r="G442" s="8">
        <v>1985</v>
      </c>
      <c r="H442" s="8"/>
      <c r="I442" s="11">
        <v>298.42</v>
      </c>
      <c r="J442" s="8"/>
      <c r="K442" s="8" t="s">
        <v>131</v>
      </c>
      <c r="L442" s="69">
        <f t="shared" si="30"/>
        <v>2015</v>
      </c>
      <c r="M442" s="69"/>
      <c r="N442" s="71">
        <f t="shared" si="31"/>
        <v>2045</v>
      </c>
      <c r="O442" s="71"/>
      <c r="P442" s="72"/>
      <c r="Q442" s="32">
        <f t="shared" si="33"/>
        <v>4476.3</v>
      </c>
      <c r="R442" s="73">
        <f t="shared" si="32"/>
        <v>10444.700000000001</v>
      </c>
      <c r="S442">
        <v>1</v>
      </c>
    </row>
    <row r="443" spans="1:38">
      <c r="A443">
        <v>427</v>
      </c>
      <c r="B443" s="8">
        <v>412</v>
      </c>
      <c r="C443" s="8">
        <v>43</v>
      </c>
      <c r="D443" s="8" t="s">
        <v>342</v>
      </c>
      <c r="E443" s="8" t="s">
        <v>186</v>
      </c>
      <c r="F443" s="8" t="s">
        <v>265</v>
      </c>
      <c r="G443" s="8">
        <v>1985</v>
      </c>
      <c r="H443" s="8"/>
      <c r="I443" s="11">
        <v>42.9</v>
      </c>
      <c r="J443" s="8"/>
      <c r="K443" s="8" t="s">
        <v>131</v>
      </c>
      <c r="L443" s="69">
        <f t="shared" si="30"/>
        <v>2015</v>
      </c>
      <c r="M443" s="69"/>
      <c r="N443" s="71">
        <f t="shared" si="31"/>
        <v>2045</v>
      </c>
      <c r="O443" s="71"/>
      <c r="P443" s="72"/>
      <c r="Q443" s="32">
        <f t="shared" si="33"/>
        <v>643.5</v>
      </c>
      <c r="R443" s="73">
        <f t="shared" si="32"/>
        <v>1501.5</v>
      </c>
      <c r="S443">
        <v>1</v>
      </c>
    </row>
    <row r="444" spans="1:38">
      <c r="A444">
        <v>429</v>
      </c>
      <c r="B444" s="8">
        <v>414</v>
      </c>
      <c r="C444" s="8">
        <v>43</v>
      </c>
      <c r="D444" s="8" t="s">
        <v>342</v>
      </c>
      <c r="E444" s="8" t="s">
        <v>186</v>
      </c>
      <c r="F444" s="8" t="s">
        <v>343</v>
      </c>
      <c r="G444" s="8">
        <v>1986</v>
      </c>
      <c r="H444" s="8"/>
      <c r="I444" s="11">
        <v>108.3</v>
      </c>
      <c r="J444" s="8"/>
      <c r="K444" s="8" t="s">
        <v>151</v>
      </c>
      <c r="L444" s="69">
        <f t="shared" si="30"/>
        <v>2016</v>
      </c>
      <c r="M444" s="69"/>
      <c r="N444" s="71">
        <f t="shared" si="31"/>
        <v>2046</v>
      </c>
      <c r="O444" s="71"/>
      <c r="P444" s="72"/>
      <c r="Q444" s="32">
        <f t="shared" si="33"/>
        <v>1624.5</v>
      </c>
      <c r="R444" s="73">
        <f t="shared" si="32"/>
        <v>3790.5</v>
      </c>
      <c r="S444">
        <v>1</v>
      </c>
    </row>
    <row r="445" spans="1:38">
      <c r="A445">
        <v>430</v>
      </c>
      <c r="B445" s="8">
        <v>415</v>
      </c>
      <c r="C445" s="8">
        <v>43</v>
      </c>
      <c r="D445" s="8" t="s">
        <v>342</v>
      </c>
      <c r="E445" s="8" t="s">
        <v>186</v>
      </c>
      <c r="F445" s="8" t="s">
        <v>344</v>
      </c>
      <c r="G445" s="8">
        <v>1986</v>
      </c>
      <c r="H445" s="8"/>
      <c r="I445" s="11">
        <v>64.31</v>
      </c>
      <c r="J445" s="8"/>
      <c r="K445" s="8" t="s">
        <v>131</v>
      </c>
      <c r="L445" s="69">
        <f t="shared" si="30"/>
        <v>2016</v>
      </c>
      <c r="M445" s="69"/>
      <c r="N445" s="71">
        <f t="shared" si="31"/>
        <v>2046</v>
      </c>
      <c r="O445" s="71"/>
      <c r="P445" s="72"/>
      <c r="Q445" s="32">
        <f t="shared" si="33"/>
        <v>964.65000000000009</v>
      </c>
      <c r="R445" s="73">
        <f t="shared" si="32"/>
        <v>2250.85</v>
      </c>
      <c r="S445">
        <v>1</v>
      </c>
    </row>
    <row r="446" spans="1:38">
      <c r="A446">
        <v>431</v>
      </c>
      <c r="B446" s="8">
        <v>416</v>
      </c>
      <c r="C446" s="8">
        <v>43</v>
      </c>
      <c r="D446" s="8" t="s">
        <v>345</v>
      </c>
      <c r="E446" s="8" t="s">
        <v>176</v>
      </c>
      <c r="F446" s="8" t="s">
        <v>346</v>
      </c>
      <c r="G446" s="8">
        <v>1986</v>
      </c>
      <c r="H446" s="8"/>
      <c r="I446" s="11">
        <v>16</v>
      </c>
      <c r="J446" s="8"/>
      <c r="K446" s="8" t="s">
        <v>158</v>
      </c>
      <c r="L446" s="69">
        <f t="shared" si="30"/>
        <v>2016</v>
      </c>
      <c r="M446" s="69"/>
      <c r="N446" s="71">
        <f t="shared" si="31"/>
        <v>2046</v>
      </c>
      <c r="O446" s="71"/>
      <c r="P446" s="72"/>
      <c r="Q446" s="32">
        <f t="shared" si="33"/>
        <v>240</v>
      </c>
      <c r="R446" s="73">
        <f t="shared" si="32"/>
        <v>560</v>
      </c>
      <c r="S446">
        <v>1</v>
      </c>
      <c r="AL446" s="2"/>
    </row>
    <row r="447" spans="1:38">
      <c r="A447">
        <v>432</v>
      </c>
      <c r="B447" s="8">
        <v>417</v>
      </c>
      <c r="C447" s="8">
        <v>43</v>
      </c>
      <c r="D447" s="8" t="s">
        <v>345</v>
      </c>
      <c r="E447" s="8" t="s">
        <v>176</v>
      </c>
      <c r="F447" s="8" t="s">
        <v>265</v>
      </c>
      <c r="G447" s="8">
        <v>1986</v>
      </c>
      <c r="H447" s="8"/>
      <c r="I447" s="11">
        <v>10</v>
      </c>
      <c r="J447" s="8"/>
      <c r="K447" s="8" t="s">
        <v>131</v>
      </c>
      <c r="L447" s="69">
        <f t="shared" si="30"/>
        <v>2016</v>
      </c>
      <c r="M447" s="69"/>
      <c r="N447" s="71">
        <f t="shared" si="31"/>
        <v>2046</v>
      </c>
      <c r="O447" s="71"/>
      <c r="P447" s="72"/>
      <c r="Q447" s="32">
        <f t="shared" si="33"/>
        <v>150</v>
      </c>
      <c r="R447" s="73">
        <f t="shared" si="32"/>
        <v>350</v>
      </c>
      <c r="S447">
        <v>1</v>
      </c>
    </row>
    <row r="448" spans="1:38">
      <c r="A448">
        <v>433</v>
      </c>
      <c r="B448" s="8">
        <v>418</v>
      </c>
      <c r="C448" s="8">
        <v>43</v>
      </c>
      <c r="D448" s="8" t="s">
        <v>345</v>
      </c>
      <c r="E448" s="8" t="s">
        <v>176</v>
      </c>
      <c r="F448" s="8" t="s">
        <v>327</v>
      </c>
      <c r="G448" s="8">
        <v>1986</v>
      </c>
      <c r="H448" s="8"/>
      <c r="I448" s="11">
        <v>16</v>
      </c>
      <c r="J448" s="8"/>
      <c r="K448" s="8" t="s">
        <v>158</v>
      </c>
      <c r="L448" s="69">
        <f t="shared" si="30"/>
        <v>2016</v>
      </c>
      <c r="M448" s="69"/>
      <c r="N448" s="71">
        <f t="shared" si="31"/>
        <v>2046</v>
      </c>
      <c r="O448" s="71"/>
      <c r="P448" s="72"/>
      <c r="Q448" s="32">
        <f t="shared" si="33"/>
        <v>240</v>
      </c>
      <c r="R448" s="73">
        <f t="shared" si="32"/>
        <v>560</v>
      </c>
      <c r="S448">
        <v>1</v>
      </c>
      <c r="AL448" s="2"/>
    </row>
    <row r="449" spans="1:38">
      <c r="A449">
        <v>434</v>
      </c>
      <c r="B449" s="8">
        <v>419</v>
      </c>
      <c r="C449" s="8">
        <v>43</v>
      </c>
      <c r="D449" s="8" t="s">
        <v>347</v>
      </c>
      <c r="E449" s="8" t="s">
        <v>144</v>
      </c>
      <c r="F449" s="8" t="s">
        <v>265</v>
      </c>
      <c r="G449" s="8">
        <v>1986</v>
      </c>
      <c r="H449" s="8"/>
      <c r="I449" s="11">
        <v>27</v>
      </c>
      <c r="J449" s="8"/>
      <c r="K449" s="8" t="s">
        <v>131</v>
      </c>
      <c r="L449" s="69">
        <f t="shared" si="30"/>
        <v>2016</v>
      </c>
      <c r="M449" s="69"/>
      <c r="N449" s="71">
        <f t="shared" si="31"/>
        <v>2046</v>
      </c>
      <c r="O449" s="71"/>
      <c r="P449" s="72"/>
      <c r="Q449" s="32">
        <f t="shared" si="33"/>
        <v>405</v>
      </c>
      <c r="R449" s="73">
        <f t="shared" si="32"/>
        <v>945</v>
      </c>
      <c r="S449">
        <v>1</v>
      </c>
    </row>
    <row r="450" spans="1:38">
      <c r="A450">
        <v>435</v>
      </c>
      <c r="B450" s="8">
        <v>420</v>
      </c>
      <c r="C450" s="8">
        <v>43</v>
      </c>
      <c r="D450" s="8" t="s">
        <v>348</v>
      </c>
      <c r="E450" s="8" t="s">
        <v>156</v>
      </c>
      <c r="F450" s="8" t="s">
        <v>265</v>
      </c>
      <c r="G450" s="8">
        <v>1986</v>
      </c>
      <c r="H450" s="8"/>
      <c r="I450" s="11">
        <v>10.08</v>
      </c>
      <c r="J450" s="8"/>
      <c r="K450" s="8" t="s">
        <v>131</v>
      </c>
      <c r="L450" s="69">
        <f t="shared" si="30"/>
        <v>2016</v>
      </c>
      <c r="M450" s="69"/>
      <c r="N450" s="71">
        <f t="shared" si="31"/>
        <v>2046</v>
      </c>
      <c r="O450" s="71"/>
      <c r="P450" s="72"/>
      <c r="Q450" s="32">
        <f t="shared" si="33"/>
        <v>151.19999999999999</v>
      </c>
      <c r="R450" s="73">
        <f t="shared" si="32"/>
        <v>352.8</v>
      </c>
      <c r="S450">
        <v>1</v>
      </c>
    </row>
    <row r="451" spans="1:38">
      <c r="A451">
        <v>436</v>
      </c>
      <c r="B451" s="8">
        <v>421</v>
      </c>
      <c r="C451" s="8">
        <v>43</v>
      </c>
      <c r="D451" s="8" t="s">
        <v>349</v>
      </c>
      <c r="E451" s="8" t="s">
        <v>167</v>
      </c>
      <c r="F451" s="8" t="s">
        <v>265</v>
      </c>
      <c r="G451" s="8">
        <v>1986</v>
      </c>
      <c r="H451" s="8"/>
      <c r="I451" s="11">
        <v>7.2</v>
      </c>
      <c r="J451" s="8"/>
      <c r="K451" s="8" t="s">
        <v>131</v>
      </c>
      <c r="L451" s="69">
        <f t="shared" si="30"/>
        <v>2016</v>
      </c>
      <c r="M451" s="69"/>
      <c r="N451" s="71">
        <f t="shared" si="31"/>
        <v>2046</v>
      </c>
      <c r="O451" s="71"/>
      <c r="P451" s="72"/>
      <c r="Q451" s="32">
        <f t="shared" si="33"/>
        <v>108</v>
      </c>
      <c r="R451" s="73">
        <f t="shared" si="32"/>
        <v>252</v>
      </c>
      <c r="S451">
        <v>1</v>
      </c>
    </row>
    <row r="452" spans="1:38">
      <c r="A452">
        <v>437</v>
      </c>
      <c r="B452" s="8">
        <v>422</v>
      </c>
      <c r="C452" s="8">
        <v>43</v>
      </c>
      <c r="D452" s="8" t="s">
        <v>350</v>
      </c>
      <c r="E452" s="8" t="s">
        <v>176</v>
      </c>
      <c r="F452" s="8" t="s">
        <v>265</v>
      </c>
      <c r="G452" s="8">
        <v>1986</v>
      </c>
      <c r="H452" s="8"/>
      <c r="I452" s="11">
        <v>16.670000000000002</v>
      </c>
      <c r="J452" s="8"/>
      <c r="K452" s="8" t="s">
        <v>131</v>
      </c>
      <c r="L452" s="69">
        <f t="shared" si="30"/>
        <v>2016</v>
      </c>
      <c r="M452" s="69"/>
      <c r="N452" s="71">
        <f t="shared" si="31"/>
        <v>2046</v>
      </c>
      <c r="O452" s="71"/>
      <c r="P452" s="72"/>
      <c r="Q452" s="32">
        <f t="shared" si="33"/>
        <v>250.05</v>
      </c>
      <c r="R452" s="73">
        <f t="shared" si="32"/>
        <v>583.45000000000005</v>
      </c>
      <c r="S452">
        <v>1</v>
      </c>
    </row>
    <row r="453" spans="1:38">
      <c r="A453">
        <v>454</v>
      </c>
      <c r="B453" s="8">
        <v>439</v>
      </c>
      <c r="C453" s="8">
        <v>43</v>
      </c>
      <c r="D453" s="8" t="s">
        <v>351</v>
      </c>
      <c r="E453" s="8" t="s">
        <v>162</v>
      </c>
      <c r="F453" s="8" t="s">
        <v>327</v>
      </c>
      <c r="G453" s="8">
        <v>1986</v>
      </c>
      <c r="H453" s="8"/>
      <c r="I453" s="11">
        <v>14.08</v>
      </c>
      <c r="J453" s="8"/>
      <c r="K453" s="8" t="s">
        <v>158</v>
      </c>
      <c r="L453" s="69">
        <f t="shared" si="30"/>
        <v>2016</v>
      </c>
      <c r="M453" s="69"/>
      <c r="N453" s="71">
        <f t="shared" si="31"/>
        <v>2046</v>
      </c>
      <c r="O453" s="71"/>
      <c r="P453" s="72"/>
      <c r="Q453" s="32">
        <f t="shared" si="33"/>
        <v>211.2</v>
      </c>
      <c r="R453" s="73">
        <f t="shared" si="32"/>
        <v>492.8</v>
      </c>
      <c r="S453">
        <v>1</v>
      </c>
      <c r="AL453" s="2"/>
    </row>
    <row r="454" spans="1:38">
      <c r="A454">
        <v>455</v>
      </c>
      <c r="B454" s="8">
        <v>440</v>
      </c>
      <c r="C454" s="8">
        <v>43</v>
      </c>
      <c r="D454" s="8" t="s">
        <v>351</v>
      </c>
      <c r="E454" s="8" t="s">
        <v>162</v>
      </c>
      <c r="F454" s="8" t="s">
        <v>327</v>
      </c>
      <c r="G454" s="8">
        <v>1986</v>
      </c>
      <c r="H454" s="8"/>
      <c r="I454" s="11">
        <v>14.08</v>
      </c>
      <c r="J454" s="8"/>
      <c r="K454" s="8" t="s">
        <v>158</v>
      </c>
      <c r="L454" s="69">
        <f t="shared" si="30"/>
        <v>2016</v>
      </c>
      <c r="M454" s="69"/>
      <c r="N454" s="71">
        <f t="shared" si="31"/>
        <v>2046</v>
      </c>
      <c r="O454" s="71"/>
      <c r="P454" s="72"/>
      <c r="Q454" s="32">
        <f t="shared" si="33"/>
        <v>211.2</v>
      </c>
      <c r="R454" s="73">
        <f t="shared" si="32"/>
        <v>492.8</v>
      </c>
      <c r="S454">
        <v>1</v>
      </c>
      <c r="AL454" s="2"/>
    </row>
    <row r="455" spans="1:38">
      <c r="A455">
        <v>456</v>
      </c>
      <c r="B455" s="8">
        <v>441</v>
      </c>
      <c r="C455" s="8">
        <v>43</v>
      </c>
      <c r="D455" s="8" t="s">
        <v>351</v>
      </c>
      <c r="E455" s="8" t="s">
        <v>162</v>
      </c>
      <c r="F455" s="8" t="s">
        <v>327</v>
      </c>
      <c r="G455" s="8">
        <v>1986</v>
      </c>
      <c r="H455" s="8"/>
      <c r="I455" s="11">
        <v>14.08</v>
      </c>
      <c r="J455" s="8"/>
      <c r="K455" s="8" t="s">
        <v>158</v>
      </c>
      <c r="L455" s="69">
        <f t="shared" si="30"/>
        <v>2016</v>
      </c>
      <c r="M455" s="69"/>
      <c r="N455" s="71">
        <f t="shared" si="31"/>
        <v>2046</v>
      </c>
      <c r="O455" s="71"/>
      <c r="P455" s="72"/>
      <c r="Q455" s="32">
        <f t="shared" si="33"/>
        <v>211.2</v>
      </c>
      <c r="R455" s="73">
        <f t="shared" si="32"/>
        <v>492.8</v>
      </c>
      <c r="S455">
        <v>1</v>
      </c>
      <c r="AL455" s="2"/>
    </row>
    <row r="456" spans="1:38">
      <c r="A456">
        <v>510</v>
      </c>
      <c r="B456" s="8">
        <v>495</v>
      </c>
      <c r="C456" s="8">
        <v>43</v>
      </c>
      <c r="D456" s="8" t="s">
        <v>352</v>
      </c>
      <c r="E456" s="8" t="s">
        <v>162</v>
      </c>
      <c r="F456" s="8" t="s">
        <v>265</v>
      </c>
      <c r="G456" s="8">
        <v>1986</v>
      </c>
      <c r="H456" s="8"/>
      <c r="I456" s="11">
        <v>15</v>
      </c>
      <c r="J456" s="8"/>
      <c r="K456" s="8" t="s">
        <v>131</v>
      </c>
      <c r="L456" s="69">
        <f t="shared" si="30"/>
        <v>2016</v>
      </c>
      <c r="M456" s="69"/>
      <c r="N456" s="71">
        <f t="shared" si="31"/>
        <v>2046</v>
      </c>
      <c r="O456" s="71"/>
      <c r="P456" s="72"/>
      <c r="Q456" s="32">
        <f t="shared" si="33"/>
        <v>225</v>
      </c>
      <c r="R456" s="73">
        <f t="shared" si="32"/>
        <v>525</v>
      </c>
      <c r="S456">
        <v>1</v>
      </c>
    </row>
    <row r="457" spans="1:38">
      <c r="A457">
        <v>438</v>
      </c>
      <c r="B457" s="8">
        <v>423</v>
      </c>
      <c r="C457" s="8">
        <v>43</v>
      </c>
      <c r="D457" s="8" t="s">
        <v>353</v>
      </c>
      <c r="E457" s="8" t="s">
        <v>171</v>
      </c>
      <c r="F457" s="8" t="s">
        <v>354</v>
      </c>
      <c r="G457" s="8">
        <v>1988</v>
      </c>
      <c r="H457" s="8"/>
      <c r="I457" s="11">
        <v>2939.02</v>
      </c>
      <c r="J457" s="8"/>
      <c r="K457" s="8" t="s">
        <v>131</v>
      </c>
      <c r="L457" s="69">
        <f t="shared" si="30"/>
        <v>2018</v>
      </c>
      <c r="M457" s="69"/>
      <c r="N457" s="71">
        <f t="shared" si="31"/>
        <v>2048</v>
      </c>
      <c r="O457" s="71"/>
      <c r="P457" s="72"/>
      <c r="Q457" s="32">
        <f t="shared" si="33"/>
        <v>44085.3</v>
      </c>
      <c r="R457" s="73">
        <f t="shared" ref="R457:R487" si="34">I457*M$12*M$7</f>
        <v>102865.7</v>
      </c>
      <c r="S457">
        <v>1</v>
      </c>
    </row>
    <row r="458" spans="1:38">
      <c r="A458">
        <v>511</v>
      </c>
      <c r="B458" s="8">
        <v>496</v>
      </c>
      <c r="C458" s="8">
        <v>43</v>
      </c>
      <c r="D458" s="8" t="s">
        <v>355</v>
      </c>
      <c r="E458" s="8" t="s">
        <v>156</v>
      </c>
      <c r="F458" s="8" t="s">
        <v>327</v>
      </c>
      <c r="G458" s="8">
        <v>1988</v>
      </c>
      <c r="H458" s="8"/>
      <c r="I458" s="11">
        <v>18</v>
      </c>
      <c r="J458" s="8"/>
      <c r="K458" s="8" t="s">
        <v>151</v>
      </c>
      <c r="L458" s="69">
        <f t="shared" si="30"/>
        <v>2018</v>
      </c>
      <c r="M458" s="69"/>
      <c r="N458" s="71">
        <f t="shared" si="31"/>
        <v>2048</v>
      </c>
      <c r="O458" s="71"/>
      <c r="P458" s="72"/>
      <c r="Q458" s="32">
        <f t="shared" si="33"/>
        <v>270</v>
      </c>
      <c r="R458" s="73">
        <f t="shared" si="34"/>
        <v>630</v>
      </c>
      <c r="S458">
        <v>1</v>
      </c>
    </row>
    <row r="459" spans="1:38">
      <c r="A459">
        <v>444</v>
      </c>
      <c r="B459" s="8">
        <v>429</v>
      </c>
      <c r="C459" s="8">
        <v>43</v>
      </c>
      <c r="D459" s="8" t="s">
        <v>353</v>
      </c>
      <c r="E459" s="8" t="s">
        <v>171</v>
      </c>
      <c r="F459" s="8" t="s">
        <v>327</v>
      </c>
      <c r="G459" s="8">
        <v>1989</v>
      </c>
      <c r="H459" s="8"/>
      <c r="I459" s="11">
        <v>7.29</v>
      </c>
      <c r="J459" s="8"/>
      <c r="K459" s="8" t="s">
        <v>158</v>
      </c>
      <c r="L459" s="69">
        <f t="shared" si="30"/>
        <v>2019</v>
      </c>
      <c r="M459" s="69"/>
      <c r="N459" s="71">
        <f t="shared" si="31"/>
        <v>2049</v>
      </c>
      <c r="O459" s="71"/>
      <c r="P459" s="72"/>
      <c r="Q459" s="32">
        <f t="shared" si="33"/>
        <v>109.35</v>
      </c>
      <c r="R459" s="73">
        <f t="shared" si="34"/>
        <v>255.15</v>
      </c>
      <c r="S459">
        <v>1</v>
      </c>
      <c r="AL459" s="2"/>
    </row>
    <row r="460" spans="1:38">
      <c r="A460">
        <v>445</v>
      </c>
      <c r="B460" s="8">
        <v>430</v>
      </c>
      <c r="C460" s="8">
        <v>43</v>
      </c>
      <c r="D460" s="8" t="s">
        <v>353</v>
      </c>
      <c r="E460" s="8" t="s">
        <v>171</v>
      </c>
      <c r="F460" s="8" t="s">
        <v>327</v>
      </c>
      <c r="G460" s="8">
        <v>1989</v>
      </c>
      <c r="H460" s="8"/>
      <c r="I460" s="11">
        <v>32</v>
      </c>
      <c r="J460" s="8"/>
      <c r="K460" s="8" t="s">
        <v>151</v>
      </c>
      <c r="L460" s="69">
        <f t="shared" si="30"/>
        <v>2019</v>
      </c>
      <c r="M460" s="69"/>
      <c r="N460" s="71">
        <f t="shared" si="31"/>
        <v>2049</v>
      </c>
      <c r="O460" s="71"/>
      <c r="P460" s="72"/>
      <c r="Q460" s="32">
        <f t="shared" si="33"/>
        <v>480</v>
      </c>
      <c r="R460" s="73">
        <f t="shared" si="34"/>
        <v>1120</v>
      </c>
      <c r="S460">
        <v>1</v>
      </c>
    </row>
    <row r="461" spans="1:38">
      <c r="A461">
        <v>446</v>
      </c>
      <c r="B461" s="8">
        <v>431</v>
      </c>
      <c r="C461" s="8">
        <v>43</v>
      </c>
      <c r="D461" s="8" t="s">
        <v>356</v>
      </c>
      <c r="E461" s="8" t="s">
        <v>171</v>
      </c>
      <c r="F461" s="8" t="s">
        <v>265</v>
      </c>
      <c r="G461" s="8">
        <v>1990</v>
      </c>
      <c r="H461" s="8"/>
      <c r="I461" s="11">
        <v>10</v>
      </c>
      <c r="J461" s="8"/>
      <c r="K461" s="8" t="s">
        <v>151</v>
      </c>
      <c r="L461" s="69">
        <f t="shared" si="30"/>
        <v>2020</v>
      </c>
      <c r="M461" s="69"/>
      <c r="N461" s="71">
        <f t="shared" si="31"/>
        <v>2050</v>
      </c>
      <c r="O461" s="71"/>
      <c r="P461" s="72"/>
      <c r="Q461" s="32">
        <f t="shared" si="33"/>
        <v>150</v>
      </c>
      <c r="R461" s="73">
        <f t="shared" si="34"/>
        <v>350</v>
      </c>
      <c r="S461">
        <v>1</v>
      </c>
    </row>
    <row r="462" spans="1:38">
      <c r="A462">
        <v>447</v>
      </c>
      <c r="B462" s="8">
        <v>432</v>
      </c>
      <c r="C462" s="8">
        <v>43</v>
      </c>
      <c r="D462" s="8" t="s">
        <v>357</v>
      </c>
      <c r="E462" s="8" t="s">
        <v>153</v>
      </c>
      <c r="F462" s="8" t="s">
        <v>265</v>
      </c>
      <c r="G462" s="8">
        <v>1990</v>
      </c>
      <c r="H462" s="8"/>
      <c r="I462" s="11">
        <v>20.79</v>
      </c>
      <c r="J462" s="8"/>
      <c r="K462" s="8" t="s">
        <v>151</v>
      </c>
      <c r="L462" s="69">
        <f t="shared" si="30"/>
        <v>2020</v>
      </c>
      <c r="M462" s="69"/>
      <c r="N462" s="71">
        <f t="shared" si="31"/>
        <v>2050</v>
      </c>
      <c r="O462" s="71"/>
      <c r="P462" s="72"/>
      <c r="Q462" s="32">
        <f t="shared" si="33"/>
        <v>311.84999999999997</v>
      </c>
      <c r="R462" s="73">
        <f t="shared" si="34"/>
        <v>727.65</v>
      </c>
      <c r="S462">
        <v>1</v>
      </c>
    </row>
    <row r="463" spans="1:38">
      <c r="A463">
        <v>448</v>
      </c>
      <c r="B463" s="8">
        <v>433</v>
      </c>
      <c r="C463" s="8">
        <v>43</v>
      </c>
      <c r="D463" s="8" t="s">
        <v>358</v>
      </c>
      <c r="E463" s="8" t="s">
        <v>144</v>
      </c>
      <c r="F463" s="8" t="s">
        <v>265</v>
      </c>
      <c r="G463" s="8">
        <v>1990</v>
      </c>
      <c r="H463" s="8"/>
      <c r="I463" s="11">
        <v>17</v>
      </c>
      <c r="J463" s="8"/>
      <c r="K463" s="8" t="s">
        <v>151</v>
      </c>
      <c r="L463" s="69">
        <f t="shared" si="30"/>
        <v>2020</v>
      </c>
      <c r="M463" s="69"/>
      <c r="N463" s="71">
        <f t="shared" si="31"/>
        <v>2050</v>
      </c>
      <c r="O463" s="71"/>
      <c r="P463" s="72"/>
      <c r="Q463" s="32">
        <f t="shared" si="33"/>
        <v>255</v>
      </c>
      <c r="R463" s="73">
        <f t="shared" si="34"/>
        <v>595</v>
      </c>
      <c r="S463">
        <v>1</v>
      </c>
    </row>
    <row r="464" spans="1:38">
      <c r="A464">
        <v>453</v>
      </c>
      <c r="B464" s="8">
        <v>438</v>
      </c>
      <c r="C464" s="8">
        <v>43</v>
      </c>
      <c r="D464" s="8" t="s">
        <v>351</v>
      </c>
      <c r="E464" s="8" t="s">
        <v>162</v>
      </c>
      <c r="F464" s="8" t="s">
        <v>265</v>
      </c>
      <c r="G464" s="8">
        <v>1990</v>
      </c>
      <c r="H464" s="8"/>
      <c r="I464" s="11">
        <v>9</v>
      </c>
      <c r="J464" s="8"/>
      <c r="K464" s="8" t="s">
        <v>151</v>
      </c>
      <c r="L464" s="69">
        <f t="shared" si="30"/>
        <v>2020</v>
      </c>
      <c r="M464" s="69"/>
      <c r="N464" s="71">
        <f t="shared" si="31"/>
        <v>2050</v>
      </c>
      <c r="O464" s="71"/>
      <c r="P464" s="72"/>
      <c r="Q464" s="32">
        <f t="shared" si="33"/>
        <v>135</v>
      </c>
      <c r="R464" s="73">
        <f t="shared" si="34"/>
        <v>315</v>
      </c>
      <c r="S464">
        <v>1</v>
      </c>
    </row>
    <row r="465" spans="1:38">
      <c r="A465">
        <v>513</v>
      </c>
      <c r="B465" s="8">
        <v>498</v>
      </c>
      <c r="C465" s="8">
        <v>43</v>
      </c>
      <c r="D465" s="8" t="s">
        <v>359</v>
      </c>
      <c r="E465" s="8" t="s">
        <v>160</v>
      </c>
      <c r="F465" s="8" t="s">
        <v>327</v>
      </c>
      <c r="G465" s="8">
        <v>1990</v>
      </c>
      <c r="H465" s="8"/>
      <c r="I465" s="11">
        <v>23</v>
      </c>
      <c r="J465" s="8"/>
      <c r="K465" s="8" t="s">
        <v>151</v>
      </c>
      <c r="L465" s="69">
        <f t="shared" si="30"/>
        <v>2020</v>
      </c>
      <c r="M465" s="69"/>
      <c r="N465" s="71">
        <f t="shared" si="31"/>
        <v>2050</v>
      </c>
      <c r="O465" s="71"/>
      <c r="P465" s="72"/>
      <c r="Q465" s="32">
        <f t="shared" si="33"/>
        <v>345</v>
      </c>
      <c r="R465" s="73">
        <f t="shared" si="34"/>
        <v>805</v>
      </c>
      <c r="S465">
        <v>1</v>
      </c>
    </row>
    <row r="466" spans="1:38">
      <c r="A466">
        <v>423</v>
      </c>
      <c r="B466" s="8">
        <v>408</v>
      </c>
      <c r="C466" s="8">
        <v>43</v>
      </c>
      <c r="D466" s="8" t="s">
        <v>332</v>
      </c>
      <c r="E466" s="8" t="s">
        <v>144</v>
      </c>
      <c r="F466" s="8" t="s">
        <v>265</v>
      </c>
      <c r="G466" s="8">
        <v>1992</v>
      </c>
      <c r="H466" s="8"/>
      <c r="I466" s="11">
        <v>65</v>
      </c>
      <c r="J466" s="8"/>
      <c r="K466" s="8" t="s">
        <v>131</v>
      </c>
      <c r="L466" s="69">
        <f t="shared" si="30"/>
        <v>2022</v>
      </c>
      <c r="M466" s="69"/>
      <c r="N466" s="71">
        <f t="shared" si="31"/>
        <v>2052</v>
      </c>
      <c r="O466" s="71"/>
      <c r="P466" s="72"/>
      <c r="Q466" s="32">
        <f t="shared" si="33"/>
        <v>975</v>
      </c>
      <c r="R466" s="73">
        <f t="shared" si="34"/>
        <v>2275</v>
      </c>
      <c r="S466">
        <v>1</v>
      </c>
    </row>
    <row r="467" spans="1:38">
      <c r="A467">
        <v>439</v>
      </c>
      <c r="B467" s="8">
        <v>424</v>
      </c>
      <c r="C467" s="8">
        <v>43</v>
      </c>
      <c r="D467" s="8" t="s">
        <v>353</v>
      </c>
      <c r="E467" s="8" t="s">
        <v>171</v>
      </c>
      <c r="F467" s="8" t="s">
        <v>360</v>
      </c>
      <c r="G467" s="8">
        <v>1992</v>
      </c>
      <c r="H467" s="8"/>
      <c r="I467" s="11">
        <v>118.15</v>
      </c>
      <c r="J467" s="8"/>
      <c r="K467" s="8" t="s">
        <v>158</v>
      </c>
      <c r="L467" s="69">
        <f t="shared" si="30"/>
        <v>2022</v>
      </c>
      <c r="M467" s="69"/>
      <c r="N467" s="71">
        <f t="shared" si="31"/>
        <v>2052</v>
      </c>
      <c r="O467" s="71"/>
      <c r="P467" s="72"/>
      <c r="Q467" s="32">
        <f t="shared" si="33"/>
        <v>1772.25</v>
      </c>
      <c r="R467" s="73">
        <f t="shared" si="34"/>
        <v>4135.25</v>
      </c>
      <c r="S467">
        <v>1</v>
      </c>
      <c r="AL467" s="2"/>
    </row>
    <row r="468" spans="1:38">
      <c r="A468">
        <v>441</v>
      </c>
      <c r="B468" s="8">
        <v>426</v>
      </c>
      <c r="C468" s="8">
        <v>43</v>
      </c>
      <c r="D468" s="8" t="s">
        <v>353</v>
      </c>
      <c r="E468" s="8" t="s">
        <v>171</v>
      </c>
      <c r="F468" s="8" t="s">
        <v>163</v>
      </c>
      <c r="G468" s="8">
        <v>1992</v>
      </c>
      <c r="H468" s="8"/>
      <c r="I468" s="11">
        <v>12</v>
      </c>
      <c r="J468" s="8"/>
      <c r="K468" s="8" t="s">
        <v>151</v>
      </c>
      <c r="L468" s="69">
        <f t="shared" si="30"/>
        <v>2022</v>
      </c>
      <c r="M468" s="69"/>
      <c r="N468" s="71">
        <f t="shared" si="31"/>
        <v>2052</v>
      </c>
      <c r="O468" s="71"/>
      <c r="P468" s="72"/>
      <c r="Q468" s="32">
        <f t="shared" si="33"/>
        <v>180</v>
      </c>
      <c r="R468" s="73">
        <f t="shared" si="34"/>
        <v>420</v>
      </c>
      <c r="S468">
        <v>1</v>
      </c>
    </row>
    <row r="469" spans="1:38">
      <c r="A469">
        <v>450</v>
      </c>
      <c r="B469" s="8">
        <v>435</v>
      </c>
      <c r="C469" s="8">
        <v>43</v>
      </c>
      <c r="D469" s="8" t="s">
        <v>358</v>
      </c>
      <c r="E469" s="8" t="s">
        <v>144</v>
      </c>
      <c r="F469" s="8" t="s">
        <v>327</v>
      </c>
      <c r="G469" s="8">
        <v>1992</v>
      </c>
      <c r="H469" s="8"/>
      <c r="I469" s="11">
        <v>11.46</v>
      </c>
      <c r="J469" s="8"/>
      <c r="K469" s="8" t="s">
        <v>165</v>
      </c>
      <c r="L469" s="69">
        <f t="shared" si="30"/>
        <v>2022</v>
      </c>
      <c r="M469" s="69"/>
      <c r="N469" s="71">
        <f t="shared" si="31"/>
        <v>2052</v>
      </c>
      <c r="O469" s="71"/>
      <c r="P469" s="72"/>
      <c r="Q469" s="32">
        <f t="shared" si="33"/>
        <v>171.9</v>
      </c>
      <c r="R469" s="73">
        <f t="shared" si="34"/>
        <v>401.1</v>
      </c>
      <c r="S469">
        <v>1</v>
      </c>
    </row>
    <row r="470" spans="1:38">
      <c r="A470">
        <v>451</v>
      </c>
      <c r="B470" s="8">
        <v>436</v>
      </c>
      <c r="C470" s="8">
        <v>43</v>
      </c>
      <c r="D470" s="8" t="s">
        <v>358</v>
      </c>
      <c r="E470" s="8" t="s">
        <v>144</v>
      </c>
      <c r="F470" s="8" t="s">
        <v>327</v>
      </c>
      <c r="G470" s="8">
        <v>1992</v>
      </c>
      <c r="H470" s="8"/>
      <c r="I470" s="11">
        <v>23.04</v>
      </c>
      <c r="J470" s="8"/>
      <c r="K470" s="8" t="s">
        <v>158</v>
      </c>
      <c r="L470" s="69">
        <f t="shared" si="30"/>
        <v>2022</v>
      </c>
      <c r="M470" s="69"/>
      <c r="N470" s="71">
        <f t="shared" si="31"/>
        <v>2052</v>
      </c>
      <c r="O470" s="71"/>
      <c r="P470" s="72"/>
      <c r="Q470" s="32">
        <f t="shared" si="33"/>
        <v>345.59999999999997</v>
      </c>
      <c r="R470" s="73">
        <f t="shared" si="34"/>
        <v>806.4</v>
      </c>
      <c r="S470">
        <v>1</v>
      </c>
      <c r="AL470" s="2"/>
    </row>
    <row r="471" spans="1:38">
      <c r="A471">
        <v>457</v>
      </c>
      <c r="B471" s="8">
        <v>442</v>
      </c>
      <c r="C471" s="8">
        <v>43</v>
      </c>
      <c r="D471" s="8" t="s">
        <v>361</v>
      </c>
      <c r="E471" s="8" t="s">
        <v>141</v>
      </c>
      <c r="F471" s="8" t="s">
        <v>265</v>
      </c>
      <c r="G471" s="8">
        <v>1992</v>
      </c>
      <c r="H471" s="8"/>
      <c r="I471" s="11">
        <v>21.35</v>
      </c>
      <c r="J471" s="8"/>
      <c r="K471" s="8" t="s">
        <v>362</v>
      </c>
      <c r="L471" s="69">
        <f t="shared" si="30"/>
        <v>2022</v>
      </c>
      <c r="M471" s="69"/>
      <c r="N471" s="71">
        <f t="shared" si="31"/>
        <v>2052</v>
      </c>
      <c r="O471" s="71"/>
      <c r="P471" s="72"/>
      <c r="Q471" s="32">
        <f t="shared" si="33"/>
        <v>320.25</v>
      </c>
      <c r="R471" s="73">
        <f t="shared" si="34"/>
        <v>747.25</v>
      </c>
      <c r="S471">
        <v>1</v>
      </c>
    </row>
    <row r="472" spans="1:38">
      <c r="A472">
        <v>459</v>
      </c>
      <c r="B472" s="8">
        <v>444</v>
      </c>
      <c r="C472" s="8">
        <v>43</v>
      </c>
      <c r="D472" s="8" t="s">
        <v>363</v>
      </c>
      <c r="E472" s="8" t="s">
        <v>144</v>
      </c>
      <c r="F472" s="8" t="s">
        <v>265</v>
      </c>
      <c r="G472" s="8">
        <v>1992</v>
      </c>
      <c r="H472" s="8"/>
      <c r="I472" s="11">
        <v>16.29</v>
      </c>
      <c r="J472" s="8"/>
      <c r="K472" s="8" t="s">
        <v>362</v>
      </c>
      <c r="L472" s="69">
        <f t="shared" si="30"/>
        <v>2022</v>
      </c>
      <c r="M472" s="69"/>
      <c r="N472" s="71">
        <f t="shared" si="31"/>
        <v>2052</v>
      </c>
      <c r="O472" s="71"/>
      <c r="P472" s="72"/>
      <c r="Q472" s="32">
        <f t="shared" si="33"/>
        <v>244.35</v>
      </c>
      <c r="R472" s="73">
        <f t="shared" si="34"/>
        <v>570.15</v>
      </c>
      <c r="S472">
        <v>1</v>
      </c>
    </row>
    <row r="473" spans="1:38">
      <c r="A473">
        <v>460</v>
      </c>
      <c r="B473" s="8">
        <v>445</v>
      </c>
      <c r="C473" s="8">
        <v>43</v>
      </c>
      <c r="D473" s="8" t="s">
        <v>328</v>
      </c>
      <c r="E473" s="8" t="s">
        <v>141</v>
      </c>
      <c r="F473" s="8" t="s">
        <v>265</v>
      </c>
      <c r="G473" s="8">
        <v>1992</v>
      </c>
      <c r="H473" s="8"/>
      <c r="I473" s="11">
        <v>38</v>
      </c>
      <c r="J473" s="8"/>
      <c r="K473" s="8" t="s">
        <v>131</v>
      </c>
      <c r="L473" s="69">
        <f t="shared" ref="L473:L536" si="35">G473+30</f>
        <v>2022</v>
      </c>
      <c r="M473" s="69"/>
      <c r="N473" s="71">
        <f t="shared" ref="N473:N536" si="36">G473+60</f>
        <v>2052</v>
      </c>
      <c r="O473" s="71"/>
      <c r="P473" s="72"/>
      <c r="Q473" s="32">
        <f t="shared" ref="Q473:Q504" si="37">I473*M$6</f>
        <v>570</v>
      </c>
      <c r="R473" s="73">
        <f t="shared" si="34"/>
        <v>1330</v>
      </c>
      <c r="S473">
        <v>1</v>
      </c>
    </row>
    <row r="474" spans="1:38">
      <c r="A474">
        <v>463</v>
      </c>
      <c r="B474" s="8">
        <v>448</v>
      </c>
      <c r="C474" s="8">
        <v>43</v>
      </c>
      <c r="D474" s="8" t="s">
        <v>364</v>
      </c>
      <c r="E474" s="8" t="s">
        <v>129</v>
      </c>
      <c r="F474" s="8" t="s">
        <v>265</v>
      </c>
      <c r="G474" s="8">
        <v>1992</v>
      </c>
      <c r="H474" s="8"/>
      <c r="I474" s="11">
        <v>28</v>
      </c>
      <c r="J474" s="8"/>
      <c r="K474" s="8" t="s">
        <v>131</v>
      </c>
      <c r="L474" s="69">
        <f t="shared" si="35"/>
        <v>2022</v>
      </c>
      <c r="M474" s="69"/>
      <c r="N474" s="71">
        <f t="shared" si="36"/>
        <v>2052</v>
      </c>
      <c r="O474" s="71"/>
      <c r="P474" s="72"/>
      <c r="Q474" s="32">
        <f t="shared" si="37"/>
        <v>420</v>
      </c>
      <c r="R474" s="73">
        <f t="shared" si="34"/>
        <v>980</v>
      </c>
      <c r="S474">
        <v>1</v>
      </c>
    </row>
    <row r="475" spans="1:38">
      <c r="A475">
        <v>465</v>
      </c>
      <c r="B475" s="8">
        <v>450</v>
      </c>
      <c r="C475" s="8">
        <v>43</v>
      </c>
      <c r="D475" s="8" t="s">
        <v>365</v>
      </c>
      <c r="E475" s="8" t="s">
        <v>171</v>
      </c>
      <c r="F475" s="8" t="s">
        <v>324</v>
      </c>
      <c r="G475" s="8">
        <v>1992</v>
      </c>
      <c r="H475" s="8"/>
      <c r="I475" s="11">
        <v>14.99</v>
      </c>
      <c r="J475" s="8"/>
      <c r="K475" s="8" t="s">
        <v>151</v>
      </c>
      <c r="L475" s="69">
        <f t="shared" si="35"/>
        <v>2022</v>
      </c>
      <c r="M475" s="69"/>
      <c r="N475" s="71">
        <f t="shared" si="36"/>
        <v>2052</v>
      </c>
      <c r="O475" s="71"/>
      <c r="P475" s="72"/>
      <c r="Q475" s="32">
        <f t="shared" si="37"/>
        <v>224.85</v>
      </c>
      <c r="R475" s="73">
        <f t="shared" si="34"/>
        <v>524.65</v>
      </c>
      <c r="S475">
        <v>1</v>
      </c>
      <c r="AI475" s="2"/>
      <c r="AJ475" s="2"/>
      <c r="AK475" s="2"/>
    </row>
    <row r="476" spans="1:38">
      <c r="A476">
        <v>514</v>
      </c>
      <c r="B476" s="8">
        <v>499</v>
      </c>
      <c r="C476" s="8">
        <v>43</v>
      </c>
      <c r="D476" s="8" t="s">
        <v>366</v>
      </c>
      <c r="E476" s="8" t="s">
        <v>144</v>
      </c>
      <c r="F476" s="8" t="s">
        <v>329</v>
      </c>
      <c r="G476" s="8">
        <v>1992</v>
      </c>
      <c r="H476" s="8"/>
      <c r="I476" s="11">
        <v>6</v>
      </c>
      <c r="J476" s="8"/>
      <c r="K476" s="8" t="s">
        <v>151</v>
      </c>
      <c r="L476" s="69">
        <f t="shared" si="35"/>
        <v>2022</v>
      </c>
      <c r="M476" s="69"/>
      <c r="N476" s="71">
        <f t="shared" si="36"/>
        <v>2052</v>
      </c>
      <c r="O476" s="71"/>
      <c r="P476" s="72"/>
      <c r="Q476" s="32">
        <f t="shared" si="37"/>
        <v>90</v>
      </c>
      <c r="R476" s="73">
        <f t="shared" si="34"/>
        <v>210</v>
      </c>
      <c r="S476">
        <v>1</v>
      </c>
      <c r="AI476" s="2"/>
      <c r="AJ476" s="2"/>
      <c r="AK476" s="2"/>
      <c r="AL476" s="2"/>
    </row>
    <row r="477" spans="1:38">
      <c r="A477">
        <v>440</v>
      </c>
      <c r="B477" s="8">
        <v>425</v>
      </c>
      <c r="C477" s="8">
        <v>43</v>
      </c>
      <c r="D477" s="8" t="s">
        <v>353</v>
      </c>
      <c r="E477" s="8" t="s">
        <v>171</v>
      </c>
      <c r="F477" s="8" t="s">
        <v>150</v>
      </c>
      <c r="G477" s="8">
        <v>1993</v>
      </c>
      <c r="H477" s="8"/>
      <c r="I477" s="11">
        <v>11002.6</v>
      </c>
      <c r="J477" s="8"/>
      <c r="K477" s="8" t="s">
        <v>131</v>
      </c>
      <c r="L477" s="69">
        <f t="shared" si="35"/>
        <v>2023</v>
      </c>
      <c r="M477" s="69"/>
      <c r="N477" s="71">
        <f t="shared" si="36"/>
        <v>2053</v>
      </c>
      <c r="O477" s="71"/>
      <c r="P477" s="72"/>
      <c r="Q477" s="32">
        <f t="shared" si="37"/>
        <v>165039</v>
      </c>
      <c r="R477" s="73">
        <f t="shared" si="34"/>
        <v>385091</v>
      </c>
      <c r="S477">
        <v>1</v>
      </c>
    </row>
    <row r="478" spans="1:38">
      <c r="A478">
        <v>442</v>
      </c>
      <c r="B478" s="8">
        <v>427</v>
      </c>
      <c r="C478" s="8">
        <v>43</v>
      </c>
      <c r="D478" s="8" t="s">
        <v>353</v>
      </c>
      <c r="E478" s="8" t="s">
        <v>171</v>
      </c>
      <c r="F478" s="8" t="s">
        <v>203</v>
      </c>
      <c r="G478" s="8">
        <v>1993</v>
      </c>
      <c r="H478" s="8"/>
      <c r="I478" s="11">
        <v>129</v>
      </c>
      <c r="J478" s="8"/>
      <c r="K478" s="8" t="s">
        <v>131</v>
      </c>
      <c r="L478" s="69">
        <f t="shared" si="35"/>
        <v>2023</v>
      </c>
      <c r="M478" s="69"/>
      <c r="N478" s="71">
        <f t="shared" si="36"/>
        <v>2053</v>
      </c>
      <c r="O478" s="71"/>
      <c r="P478" s="72"/>
      <c r="Q478" s="32">
        <f t="shared" si="37"/>
        <v>1935</v>
      </c>
      <c r="R478" s="73">
        <f t="shared" si="34"/>
        <v>4515</v>
      </c>
      <c r="S478">
        <v>1</v>
      </c>
    </row>
    <row r="479" spans="1:38">
      <c r="A479">
        <v>464</v>
      </c>
      <c r="B479" s="8">
        <v>449</v>
      </c>
      <c r="C479" s="8">
        <v>43</v>
      </c>
      <c r="D479" s="8" t="s">
        <v>364</v>
      </c>
      <c r="E479" s="8" t="s">
        <v>129</v>
      </c>
      <c r="F479" s="8" t="s">
        <v>327</v>
      </c>
      <c r="G479" s="8">
        <v>1993</v>
      </c>
      <c r="H479" s="8"/>
      <c r="I479" s="11">
        <v>30</v>
      </c>
      <c r="J479" s="8"/>
      <c r="K479" s="8" t="s">
        <v>151</v>
      </c>
      <c r="L479" s="69">
        <f t="shared" si="35"/>
        <v>2023</v>
      </c>
      <c r="M479" s="69"/>
      <c r="N479" s="71">
        <f t="shared" si="36"/>
        <v>2053</v>
      </c>
      <c r="O479" s="71"/>
      <c r="P479" s="72"/>
      <c r="Q479" s="32">
        <f t="shared" si="37"/>
        <v>450</v>
      </c>
      <c r="R479" s="73">
        <f t="shared" si="34"/>
        <v>1050</v>
      </c>
      <c r="S479">
        <v>1</v>
      </c>
    </row>
    <row r="480" spans="1:38">
      <c r="A480">
        <v>512</v>
      </c>
      <c r="B480" s="8">
        <v>497</v>
      </c>
      <c r="C480" s="8">
        <v>43</v>
      </c>
      <c r="D480" s="8" t="s">
        <v>359</v>
      </c>
      <c r="E480" s="8" t="s">
        <v>160</v>
      </c>
      <c r="F480" s="8" t="s">
        <v>265</v>
      </c>
      <c r="G480" s="8">
        <v>1993</v>
      </c>
      <c r="H480" s="8"/>
      <c r="I480" s="11">
        <v>14.49</v>
      </c>
      <c r="J480" s="8"/>
      <c r="K480" s="8" t="s">
        <v>158</v>
      </c>
      <c r="L480" s="69">
        <f t="shared" si="35"/>
        <v>2023</v>
      </c>
      <c r="M480" s="69"/>
      <c r="N480" s="71">
        <f t="shared" si="36"/>
        <v>2053</v>
      </c>
      <c r="O480" s="71"/>
      <c r="P480" s="72"/>
      <c r="Q480" s="32">
        <f t="shared" si="37"/>
        <v>217.35</v>
      </c>
      <c r="R480" s="73">
        <f t="shared" si="34"/>
        <v>507.15000000000003</v>
      </c>
      <c r="S480">
        <v>1</v>
      </c>
    </row>
    <row r="481" spans="1:38">
      <c r="A481">
        <v>426</v>
      </c>
      <c r="B481" s="8">
        <v>411</v>
      </c>
      <c r="C481" s="8">
        <v>43</v>
      </c>
      <c r="D481" s="8" t="s">
        <v>342</v>
      </c>
      <c r="E481" s="8" t="s">
        <v>186</v>
      </c>
      <c r="F481" s="8" t="s">
        <v>327</v>
      </c>
      <c r="G481" s="8">
        <v>1994</v>
      </c>
      <c r="H481" s="8"/>
      <c r="I481" s="11">
        <v>10</v>
      </c>
      <c r="J481" s="8"/>
      <c r="K481" s="8" t="s">
        <v>158</v>
      </c>
      <c r="L481" s="69">
        <f t="shared" si="35"/>
        <v>2024</v>
      </c>
      <c r="M481" s="69"/>
      <c r="N481" s="71">
        <f t="shared" si="36"/>
        <v>2054</v>
      </c>
      <c r="O481" s="71"/>
      <c r="P481" s="72"/>
      <c r="Q481" s="32">
        <f t="shared" si="37"/>
        <v>150</v>
      </c>
      <c r="R481" s="73">
        <f t="shared" si="34"/>
        <v>350</v>
      </c>
      <c r="S481">
        <v>1</v>
      </c>
      <c r="AL481" s="2"/>
    </row>
    <row r="482" spans="1:38">
      <c r="A482">
        <v>443</v>
      </c>
      <c r="B482" s="8">
        <v>428</v>
      </c>
      <c r="C482" s="8">
        <v>43</v>
      </c>
      <c r="D482" s="8" t="s">
        <v>353</v>
      </c>
      <c r="E482" s="8" t="s">
        <v>171</v>
      </c>
      <c r="F482" s="8" t="s">
        <v>367</v>
      </c>
      <c r="G482" s="8">
        <v>1994</v>
      </c>
      <c r="H482" s="8"/>
      <c r="I482" s="11">
        <v>4939.68</v>
      </c>
      <c r="J482" s="8"/>
      <c r="K482" s="8" t="s">
        <v>131</v>
      </c>
      <c r="L482" s="69">
        <f t="shared" si="35"/>
        <v>2024</v>
      </c>
      <c r="M482" s="69"/>
      <c r="N482" s="71">
        <f t="shared" si="36"/>
        <v>2054</v>
      </c>
      <c r="O482" s="71"/>
      <c r="P482" s="72"/>
      <c r="Q482" s="32">
        <f t="shared" si="37"/>
        <v>74095.200000000012</v>
      </c>
      <c r="R482" s="73">
        <f t="shared" si="34"/>
        <v>172888.80000000002</v>
      </c>
      <c r="S482">
        <v>1</v>
      </c>
    </row>
    <row r="483" spans="1:38">
      <c r="A483">
        <v>466</v>
      </c>
      <c r="B483" s="8">
        <v>451</v>
      </c>
      <c r="C483" s="8">
        <v>43</v>
      </c>
      <c r="D483" s="8" t="s">
        <v>368</v>
      </c>
      <c r="E483" s="8" t="s">
        <v>162</v>
      </c>
      <c r="F483" s="8" t="s">
        <v>265</v>
      </c>
      <c r="G483" s="8">
        <v>1994</v>
      </c>
      <c r="H483" s="8"/>
      <c r="I483" s="11">
        <v>13</v>
      </c>
      <c r="J483" s="8"/>
      <c r="K483" s="8" t="s">
        <v>158</v>
      </c>
      <c r="L483" s="69">
        <f t="shared" si="35"/>
        <v>2024</v>
      </c>
      <c r="M483" s="69"/>
      <c r="N483" s="71">
        <f t="shared" si="36"/>
        <v>2054</v>
      </c>
      <c r="O483" s="71"/>
      <c r="P483" s="72"/>
      <c r="Q483" s="32">
        <f t="shared" si="37"/>
        <v>195</v>
      </c>
      <c r="R483" s="73">
        <f t="shared" si="34"/>
        <v>455</v>
      </c>
      <c r="S483">
        <v>1</v>
      </c>
    </row>
    <row r="484" spans="1:38">
      <c r="A484">
        <v>467</v>
      </c>
      <c r="B484" s="8">
        <v>452</v>
      </c>
      <c r="C484" s="8">
        <v>43</v>
      </c>
      <c r="D484" s="8" t="s">
        <v>369</v>
      </c>
      <c r="E484" s="8" t="s">
        <v>167</v>
      </c>
      <c r="F484" s="8" t="s">
        <v>265</v>
      </c>
      <c r="G484" s="8">
        <v>1994</v>
      </c>
      <c r="H484" s="8"/>
      <c r="I484" s="11">
        <v>11.57</v>
      </c>
      <c r="J484" s="8"/>
      <c r="K484" s="8" t="s">
        <v>131</v>
      </c>
      <c r="L484" s="69">
        <f t="shared" si="35"/>
        <v>2024</v>
      </c>
      <c r="M484" s="69"/>
      <c r="N484" s="71">
        <f t="shared" si="36"/>
        <v>2054</v>
      </c>
      <c r="O484" s="71"/>
      <c r="P484" s="72"/>
      <c r="Q484" s="32">
        <f t="shared" si="37"/>
        <v>173.55</v>
      </c>
      <c r="R484" s="73">
        <f t="shared" si="34"/>
        <v>404.95</v>
      </c>
      <c r="S484">
        <v>1</v>
      </c>
    </row>
    <row r="485" spans="1:38">
      <c r="A485">
        <v>468</v>
      </c>
      <c r="B485" s="8">
        <v>453</v>
      </c>
      <c r="C485" s="8">
        <v>43</v>
      </c>
      <c r="D485" s="8" t="s">
        <v>369</v>
      </c>
      <c r="E485" s="8" t="s">
        <v>167</v>
      </c>
      <c r="F485" s="8" t="s">
        <v>265</v>
      </c>
      <c r="G485" s="8">
        <v>1994</v>
      </c>
      <c r="H485" s="8"/>
      <c r="I485" s="11">
        <v>5.5</v>
      </c>
      <c r="J485" s="8"/>
      <c r="K485" s="8" t="s">
        <v>131</v>
      </c>
      <c r="L485" s="69">
        <f t="shared" si="35"/>
        <v>2024</v>
      </c>
      <c r="M485" s="69"/>
      <c r="N485" s="71">
        <f t="shared" si="36"/>
        <v>2054</v>
      </c>
      <c r="O485" s="71"/>
      <c r="P485" s="72"/>
      <c r="Q485" s="32">
        <f t="shared" si="37"/>
        <v>82.5</v>
      </c>
      <c r="R485" s="73">
        <f t="shared" si="34"/>
        <v>192.5</v>
      </c>
      <c r="S485">
        <v>1</v>
      </c>
    </row>
    <row r="486" spans="1:38">
      <c r="A486">
        <v>469</v>
      </c>
      <c r="B486" s="8">
        <v>454</v>
      </c>
      <c r="C486" s="8">
        <v>43</v>
      </c>
      <c r="D486" s="8" t="s">
        <v>369</v>
      </c>
      <c r="E486" s="8" t="s">
        <v>167</v>
      </c>
      <c r="F486" s="8" t="s">
        <v>327</v>
      </c>
      <c r="G486" s="8">
        <v>1994</v>
      </c>
      <c r="H486" s="8"/>
      <c r="I486" s="11">
        <v>14.55</v>
      </c>
      <c r="J486" s="8"/>
      <c r="K486" s="8" t="s">
        <v>151</v>
      </c>
      <c r="L486" s="69">
        <f t="shared" si="35"/>
        <v>2024</v>
      </c>
      <c r="M486" s="69"/>
      <c r="N486" s="71">
        <f t="shared" si="36"/>
        <v>2054</v>
      </c>
      <c r="O486" s="71"/>
      <c r="P486" s="72"/>
      <c r="Q486" s="32">
        <f t="shared" si="37"/>
        <v>218.25</v>
      </c>
      <c r="R486" s="73">
        <f t="shared" si="34"/>
        <v>509.25</v>
      </c>
      <c r="S486">
        <v>1</v>
      </c>
    </row>
    <row r="487" spans="1:38">
      <c r="A487">
        <v>470</v>
      </c>
      <c r="B487" s="8">
        <v>455</v>
      </c>
      <c r="C487" s="8">
        <v>43</v>
      </c>
      <c r="D487" s="8" t="s">
        <v>370</v>
      </c>
      <c r="E487" s="8" t="s">
        <v>129</v>
      </c>
      <c r="F487" s="8" t="s">
        <v>265</v>
      </c>
      <c r="G487" s="8">
        <v>1994</v>
      </c>
      <c r="H487" s="8"/>
      <c r="I487" s="11">
        <v>10.11</v>
      </c>
      <c r="J487" s="8"/>
      <c r="K487" s="8" t="s">
        <v>131</v>
      </c>
      <c r="L487" s="69">
        <f t="shared" si="35"/>
        <v>2024</v>
      </c>
      <c r="M487" s="69"/>
      <c r="N487" s="71">
        <f t="shared" si="36"/>
        <v>2054</v>
      </c>
      <c r="O487" s="71"/>
      <c r="P487" s="72"/>
      <c r="Q487" s="32">
        <f t="shared" si="37"/>
        <v>151.64999999999998</v>
      </c>
      <c r="R487" s="73">
        <f t="shared" si="34"/>
        <v>353.84999999999997</v>
      </c>
      <c r="S487">
        <v>1</v>
      </c>
    </row>
    <row r="488" spans="1:38">
      <c r="A488">
        <v>428</v>
      </c>
      <c r="B488" s="8">
        <v>413</v>
      </c>
      <c r="C488" s="8">
        <v>43</v>
      </c>
      <c r="D488" s="8" t="s">
        <v>342</v>
      </c>
      <c r="E488" s="8" t="s">
        <v>186</v>
      </c>
      <c r="F488" s="8" t="s">
        <v>265</v>
      </c>
      <c r="G488" s="8">
        <v>1995</v>
      </c>
      <c r="H488" s="8"/>
      <c r="I488" s="11">
        <v>42.9</v>
      </c>
      <c r="J488" s="8"/>
      <c r="K488" s="8" t="s">
        <v>131</v>
      </c>
      <c r="L488" s="69">
        <f t="shared" si="35"/>
        <v>2025</v>
      </c>
      <c r="M488" s="69"/>
      <c r="N488" s="70">
        <f t="shared" si="36"/>
        <v>2055</v>
      </c>
      <c r="O488" s="71"/>
      <c r="P488" s="72"/>
      <c r="Q488" s="32">
        <f t="shared" si="37"/>
        <v>643.5</v>
      </c>
      <c r="R488" s="73"/>
      <c r="S488">
        <v>1</v>
      </c>
    </row>
    <row r="489" spans="1:38">
      <c r="A489">
        <v>515</v>
      </c>
      <c r="B489" s="8">
        <v>500</v>
      </c>
      <c r="C489" s="8">
        <v>43</v>
      </c>
      <c r="D489" s="8" t="s">
        <v>371</v>
      </c>
      <c r="E489" s="8" t="s">
        <v>162</v>
      </c>
      <c r="F489" s="8" t="s">
        <v>327</v>
      </c>
      <c r="G489" s="8">
        <v>1995</v>
      </c>
      <c r="H489" s="8"/>
      <c r="I489" s="11">
        <v>14.44</v>
      </c>
      <c r="J489" s="8"/>
      <c r="K489" s="8" t="s">
        <v>151</v>
      </c>
      <c r="L489" s="69">
        <f t="shared" si="35"/>
        <v>2025</v>
      </c>
      <c r="M489" s="69"/>
      <c r="N489" s="70">
        <f t="shared" si="36"/>
        <v>2055</v>
      </c>
      <c r="O489" s="71"/>
      <c r="P489" s="72"/>
      <c r="Q489" s="32">
        <f t="shared" si="37"/>
        <v>216.6</v>
      </c>
      <c r="R489" s="73"/>
      <c r="S489">
        <v>1</v>
      </c>
      <c r="AL489" s="2"/>
    </row>
    <row r="490" spans="1:38">
      <c r="A490">
        <v>516</v>
      </c>
      <c r="B490" s="8">
        <v>501</v>
      </c>
      <c r="C490" s="8">
        <v>43</v>
      </c>
      <c r="D490" s="8" t="s">
        <v>372</v>
      </c>
      <c r="E490" s="8" t="s">
        <v>190</v>
      </c>
      <c r="F490" s="8" t="s">
        <v>265</v>
      </c>
      <c r="G490" s="8">
        <v>1996</v>
      </c>
      <c r="H490" s="8"/>
      <c r="I490" s="11">
        <v>10.08</v>
      </c>
      <c r="J490" s="8"/>
      <c r="K490" s="8" t="s">
        <v>362</v>
      </c>
      <c r="L490" s="69">
        <f t="shared" si="35"/>
        <v>2026</v>
      </c>
      <c r="M490" s="69"/>
      <c r="N490" s="70">
        <f t="shared" si="36"/>
        <v>2056</v>
      </c>
      <c r="O490" s="71"/>
      <c r="P490" s="72"/>
      <c r="Q490" s="32">
        <f t="shared" si="37"/>
        <v>151.19999999999999</v>
      </c>
      <c r="R490" s="73"/>
      <c r="S490">
        <v>1</v>
      </c>
    </row>
    <row r="491" spans="1:38">
      <c r="A491">
        <v>517</v>
      </c>
      <c r="B491" s="8">
        <v>502</v>
      </c>
      <c r="C491" s="8">
        <v>43</v>
      </c>
      <c r="D491" s="8" t="s">
        <v>373</v>
      </c>
      <c r="E491" s="8" t="s">
        <v>190</v>
      </c>
      <c r="F491" s="8" t="s">
        <v>265</v>
      </c>
      <c r="G491" s="8">
        <v>1996</v>
      </c>
      <c r="H491" s="8"/>
      <c r="I491" s="11">
        <v>10.08</v>
      </c>
      <c r="J491" s="8"/>
      <c r="K491" s="8" t="s">
        <v>362</v>
      </c>
      <c r="L491" s="69">
        <f t="shared" si="35"/>
        <v>2026</v>
      </c>
      <c r="M491" s="69"/>
      <c r="N491" s="70">
        <f t="shared" si="36"/>
        <v>2056</v>
      </c>
      <c r="O491" s="71"/>
      <c r="P491" s="72"/>
      <c r="Q491" s="32">
        <f t="shared" si="37"/>
        <v>151.19999999999999</v>
      </c>
      <c r="R491" s="73"/>
      <c r="S491">
        <v>1</v>
      </c>
    </row>
    <row r="492" spans="1:38">
      <c r="A492">
        <v>518</v>
      </c>
      <c r="B492" s="8">
        <v>503</v>
      </c>
      <c r="C492" s="8">
        <v>43</v>
      </c>
      <c r="D492" s="8" t="s">
        <v>374</v>
      </c>
      <c r="E492" s="8" t="s">
        <v>190</v>
      </c>
      <c r="F492" s="8" t="s">
        <v>265</v>
      </c>
      <c r="G492" s="8">
        <v>1996</v>
      </c>
      <c r="H492" s="8"/>
      <c r="I492" s="11">
        <v>10.08</v>
      </c>
      <c r="J492" s="8"/>
      <c r="K492" s="8" t="s">
        <v>362</v>
      </c>
      <c r="L492" s="69">
        <f t="shared" si="35"/>
        <v>2026</v>
      </c>
      <c r="M492" s="69"/>
      <c r="N492" s="70">
        <f t="shared" si="36"/>
        <v>2056</v>
      </c>
      <c r="O492" s="71"/>
      <c r="P492" s="72"/>
      <c r="Q492" s="32">
        <f t="shared" si="37"/>
        <v>151.19999999999999</v>
      </c>
      <c r="R492" s="73"/>
      <c r="S492">
        <v>1</v>
      </c>
    </row>
    <row r="493" spans="1:38">
      <c r="A493">
        <v>471</v>
      </c>
      <c r="B493" s="8">
        <v>456</v>
      </c>
      <c r="C493" s="8">
        <v>43</v>
      </c>
      <c r="D493" s="8" t="s">
        <v>375</v>
      </c>
      <c r="E493" s="8" t="s">
        <v>160</v>
      </c>
      <c r="F493" s="8" t="s">
        <v>265</v>
      </c>
      <c r="G493" s="8">
        <v>1997</v>
      </c>
      <c r="H493" s="8"/>
      <c r="I493" s="11">
        <v>6.48</v>
      </c>
      <c r="J493" s="8"/>
      <c r="K493" s="8" t="s">
        <v>131</v>
      </c>
      <c r="L493" s="69">
        <f t="shared" si="35"/>
        <v>2027</v>
      </c>
      <c r="M493" s="69"/>
      <c r="N493" s="70">
        <f t="shared" si="36"/>
        <v>2057</v>
      </c>
      <c r="O493" s="71"/>
      <c r="P493" s="72"/>
      <c r="Q493" s="32">
        <f t="shared" si="37"/>
        <v>97.2</v>
      </c>
      <c r="R493" s="73"/>
      <c r="S493">
        <v>1</v>
      </c>
    </row>
    <row r="494" spans="1:38">
      <c r="A494">
        <v>472</v>
      </c>
      <c r="B494" s="8">
        <v>457</v>
      </c>
      <c r="C494" s="8">
        <v>43</v>
      </c>
      <c r="D494" s="8" t="s">
        <v>334</v>
      </c>
      <c r="E494" s="8" t="s">
        <v>190</v>
      </c>
      <c r="F494" s="8" t="s">
        <v>327</v>
      </c>
      <c r="G494" s="8">
        <v>1997</v>
      </c>
      <c r="H494" s="8"/>
      <c r="I494" s="11">
        <v>20.25</v>
      </c>
      <c r="J494" s="8"/>
      <c r="K494" s="8" t="s">
        <v>158</v>
      </c>
      <c r="L494" s="69">
        <f t="shared" si="35"/>
        <v>2027</v>
      </c>
      <c r="M494" s="69"/>
      <c r="N494" s="70">
        <f t="shared" si="36"/>
        <v>2057</v>
      </c>
      <c r="O494" s="71"/>
      <c r="P494" s="72"/>
      <c r="Q494" s="32">
        <f t="shared" si="37"/>
        <v>303.75</v>
      </c>
      <c r="R494" s="73"/>
      <c r="S494">
        <v>1</v>
      </c>
    </row>
    <row r="495" spans="1:38">
      <c r="A495">
        <v>475</v>
      </c>
      <c r="B495" s="8">
        <v>460</v>
      </c>
      <c r="C495" s="8">
        <v>43</v>
      </c>
      <c r="D495" s="8" t="s">
        <v>376</v>
      </c>
      <c r="E495" s="8" t="s">
        <v>162</v>
      </c>
      <c r="F495" s="8" t="s">
        <v>377</v>
      </c>
      <c r="G495" s="8">
        <v>1997</v>
      </c>
      <c r="H495" s="8"/>
      <c r="I495" s="11">
        <v>43.42</v>
      </c>
      <c r="J495" s="8"/>
      <c r="K495" s="8" t="s">
        <v>131</v>
      </c>
      <c r="L495" s="69">
        <f t="shared" si="35"/>
        <v>2027</v>
      </c>
      <c r="M495" s="69"/>
      <c r="N495" s="70">
        <f t="shared" si="36"/>
        <v>2057</v>
      </c>
      <c r="O495" s="71"/>
      <c r="P495" s="72"/>
      <c r="Q495" s="32">
        <f t="shared" si="37"/>
        <v>651.30000000000007</v>
      </c>
      <c r="R495" s="73"/>
      <c r="S495">
        <v>1</v>
      </c>
    </row>
    <row r="496" spans="1:38">
      <c r="A496">
        <v>476</v>
      </c>
      <c r="B496" s="8">
        <v>461</v>
      </c>
      <c r="C496" s="8">
        <v>43</v>
      </c>
      <c r="D496" s="8" t="s">
        <v>376</v>
      </c>
      <c r="E496" s="8" t="s">
        <v>162</v>
      </c>
      <c r="F496" s="8" t="s">
        <v>378</v>
      </c>
      <c r="G496" s="8">
        <v>1997</v>
      </c>
      <c r="H496" s="8"/>
      <c r="I496" s="11">
        <v>13.86</v>
      </c>
      <c r="J496" s="8"/>
      <c r="K496" s="8" t="s">
        <v>131</v>
      </c>
      <c r="L496" s="69">
        <f t="shared" si="35"/>
        <v>2027</v>
      </c>
      <c r="M496" s="69"/>
      <c r="N496" s="70">
        <f t="shared" si="36"/>
        <v>2057</v>
      </c>
      <c r="O496" s="71"/>
      <c r="P496" s="72"/>
      <c r="Q496" s="32">
        <f t="shared" si="37"/>
        <v>207.89999999999998</v>
      </c>
      <c r="R496" s="73"/>
      <c r="S496">
        <v>1</v>
      </c>
    </row>
    <row r="497" spans="1:38">
      <c r="A497">
        <v>477</v>
      </c>
      <c r="B497" s="8">
        <v>462</v>
      </c>
      <c r="C497" s="8">
        <v>43</v>
      </c>
      <c r="D497" s="8" t="s">
        <v>376</v>
      </c>
      <c r="E497" s="8" t="s">
        <v>162</v>
      </c>
      <c r="F497" s="8" t="s">
        <v>265</v>
      </c>
      <c r="G497" s="8">
        <v>1997</v>
      </c>
      <c r="H497" s="8"/>
      <c r="I497" s="11">
        <v>29.16</v>
      </c>
      <c r="J497" s="8"/>
      <c r="K497" s="8" t="s">
        <v>362</v>
      </c>
      <c r="L497" s="69">
        <f t="shared" si="35"/>
        <v>2027</v>
      </c>
      <c r="M497" s="69"/>
      <c r="N497" s="70">
        <f t="shared" si="36"/>
        <v>2057</v>
      </c>
      <c r="O497" s="71"/>
      <c r="P497" s="72"/>
      <c r="Q497" s="32">
        <f t="shared" si="37"/>
        <v>437.4</v>
      </c>
      <c r="R497" s="73"/>
      <c r="S497">
        <v>1</v>
      </c>
    </row>
    <row r="498" spans="1:38">
      <c r="A498">
        <v>479</v>
      </c>
      <c r="B498" s="8">
        <v>464</v>
      </c>
      <c r="C498" s="8">
        <v>43</v>
      </c>
      <c r="D498" s="8" t="s">
        <v>376</v>
      </c>
      <c r="E498" s="8" t="s">
        <v>162</v>
      </c>
      <c r="F498" s="8" t="s">
        <v>265</v>
      </c>
      <c r="G498" s="8">
        <v>1997</v>
      </c>
      <c r="H498" s="8"/>
      <c r="I498" s="11">
        <v>29.16</v>
      </c>
      <c r="J498" s="8"/>
      <c r="K498" s="8" t="s">
        <v>362</v>
      </c>
      <c r="L498" s="69">
        <f t="shared" si="35"/>
        <v>2027</v>
      </c>
      <c r="M498" s="69"/>
      <c r="N498" s="70">
        <f t="shared" si="36"/>
        <v>2057</v>
      </c>
      <c r="O498" s="71"/>
      <c r="P498" s="72"/>
      <c r="Q498" s="32">
        <f t="shared" si="37"/>
        <v>437.4</v>
      </c>
      <c r="R498" s="73"/>
      <c r="S498">
        <v>1</v>
      </c>
    </row>
    <row r="499" spans="1:38">
      <c r="A499">
        <v>480</v>
      </c>
      <c r="B499" s="8">
        <v>465</v>
      </c>
      <c r="C499" s="8">
        <v>43</v>
      </c>
      <c r="D499" s="8" t="s">
        <v>376</v>
      </c>
      <c r="E499" s="8" t="s">
        <v>162</v>
      </c>
      <c r="F499" s="8" t="s">
        <v>327</v>
      </c>
      <c r="G499" s="8">
        <v>1997</v>
      </c>
      <c r="H499" s="8"/>
      <c r="I499" s="11">
        <v>16.36</v>
      </c>
      <c r="J499" s="8"/>
      <c r="K499" s="8" t="s">
        <v>158</v>
      </c>
      <c r="L499" s="69">
        <f t="shared" si="35"/>
        <v>2027</v>
      </c>
      <c r="M499" s="69"/>
      <c r="N499" s="70">
        <f t="shared" si="36"/>
        <v>2057</v>
      </c>
      <c r="O499" s="71"/>
      <c r="P499" s="72"/>
      <c r="Q499" s="32">
        <f t="shared" si="37"/>
        <v>245.39999999999998</v>
      </c>
      <c r="R499" s="73"/>
      <c r="S499">
        <v>1</v>
      </c>
    </row>
    <row r="500" spans="1:38">
      <c r="A500">
        <v>488</v>
      </c>
      <c r="B500" s="8">
        <v>473</v>
      </c>
      <c r="C500" s="8">
        <v>43</v>
      </c>
      <c r="D500" s="8" t="s">
        <v>376</v>
      </c>
      <c r="E500" s="8" t="s">
        <v>162</v>
      </c>
      <c r="F500" s="8" t="s">
        <v>265</v>
      </c>
      <c r="G500" s="8">
        <v>1997</v>
      </c>
      <c r="H500" s="8"/>
      <c r="I500" s="11">
        <v>29.16</v>
      </c>
      <c r="J500" s="8"/>
      <c r="K500" s="8" t="s">
        <v>362</v>
      </c>
      <c r="L500" s="69">
        <f t="shared" si="35"/>
        <v>2027</v>
      </c>
      <c r="M500" s="69"/>
      <c r="N500" s="70">
        <f t="shared" si="36"/>
        <v>2057</v>
      </c>
      <c r="O500" s="71"/>
      <c r="P500" s="72"/>
      <c r="Q500" s="32">
        <f t="shared" si="37"/>
        <v>437.4</v>
      </c>
      <c r="R500" s="73"/>
      <c r="S500">
        <v>1</v>
      </c>
    </row>
    <row r="501" spans="1:38">
      <c r="A501">
        <v>449</v>
      </c>
      <c r="B501" s="8">
        <v>434</v>
      </c>
      <c r="C501" s="8">
        <v>43</v>
      </c>
      <c r="D501" s="8" t="s">
        <v>358</v>
      </c>
      <c r="E501" s="8" t="s">
        <v>144</v>
      </c>
      <c r="F501" s="8" t="s">
        <v>265</v>
      </c>
      <c r="G501" s="8">
        <v>1998</v>
      </c>
      <c r="H501" s="8"/>
      <c r="I501" s="11">
        <v>15</v>
      </c>
      <c r="J501" s="8"/>
      <c r="K501" s="8" t="s">
        <v>131</v>
      </c>
      <c r="L501" s="69">
        <f t="shared" si="35"/>
        <v>2028</v>
      </c>
      <c r="M501" s="69"/>
      <c r="N501" s="70">
        <f t="shared" si="36"/>
        <v>2058</v>
      </c>
      <c r="O501" s="71"/>
      <c r="P501" s="72"/>
      <c r="Q501" s="32">
        <f t="shared" si="37"/>
        <v>225</v>
      </c>
      <c r="R501" s="73"/>
      <c r="S501">
        <v>1</v>
      </c>
    </row>
    <row r="502" spans="1:38">
      <c r="A502">
        <v>492</v>
      </c>
      <c r="B502" s="8">
        <v>477</v>
      </c>
      <c r="C502" s="8">
        <v>43</v>
      </c>
      <c r="D502" s="8" t="s">
        <v>379</v>
      </c>
      <c r="E502" s="8" t="s">
        <v>162</v>
      </c>
      <c r="F502" s="8" t="s">
        <v>265</v>
      </c>
      <c r="G502" s="8">
        <v>1998</v>
      </c>
      <c r="H502" s="8"/>
      <c r="I502" s="11">
        <v>18</v>
      </c>
      <c r="J502" s="8"/>
      <c r="K502" s="8" t="s">
        <v>151</v>
      </c>
      <c r="L502" s="69">
        <f t="shared" si="35"/>
        <v>2028</v>
      </c>
      <c r="M502" s="69"/>
      <c r="N502" s="70">
        <f t="shared" si="36"/>
        <v>2058</v>
      </c>
      <c r="O502" s="71"/>
      <c r="P502" s="72"/>
      <c r="Q502" s="32">
        <f t="shared" si="37"/>
        <v>270</v>
      </c>
      <c r="R502" s="73"/>
      <c r="S502">
        <v>1</v>
      </c>
    </row>
    <row r="503" spans="1:38">
      <c r="A503">
        <v>521</v>
      </c>
      <c r="B503" s="8">
        <v>506</v>
      </c>
      <c r="C503" s="8">
        <v>43</v>
      </c>
      <c r="D503" s="8" t="s">
        <v>380</v>
      </c>
      <c r="E503" s="8" t="s">
        <v>171</v>
      </c>
      <c r="F503" s="8" t="s">
        <v>265</v>
      </c>
      <c r="G503" s="8">
        <v>1998</v>
      </c>
      <c r="H503" s="8"/>
      <c r="I503" s="11">
        <v>9.75</v>
      </c>
      <c r="J503" s="8"/>
      <c r="K503" s="8" t="s">
        <v>131</v>
      </c>
      <c r="L503" s="69">
        <f t="shared" si="35"/>
        <v>2028</v>
      </c>
      <c r="M503" s="69"/>
      <c r="N503" s="70">
        <f t="shared" si="36"/>
        <v>2058</v>
      </c>
      <c r="O503" s="71"/>
      <c r="P503" s="72"/>
      <c r="Q503" s="32">
        <f t="shared" si="37"/>
        <v>146.25</v>
      </c>
      <c r="R503" s="73"/>
      <c r="S503">
        <v>1</v>
      </c>
    </row>
    <row r="504" spans="1:38">
      <c r="A504">
        <v>523</v>
      </c>
      <c r="B504" s="8">
        <v>508</v>
      </c>
      <c r="C504" s="8">
        <v>43</v>
      </c>
      <c r="D504" s="8" t="s">
        <v>381</v>
      </c>
      <c r="E504" s="8" t="s">
        <v>171</v>
      </c>
      <c r="F504" s="8" t="s">
        <v>265</v>
      </c>
      <c r="G504" s="8">
        <v>1998</v>
      </c>
      <c r="H504" s="8"/>
      <c r="I504" s="11">
        <v>9.75</v>
      </c>
      <c r="J504" s="8"/>
      <c r="K504" s="8" t="s">
        <v>131</v>
      </c>
      <c r="L504" s="69">
        <f t="shared" si="35"/>
        <v>2028</v>
      </c>
      <c r="M504" s="69"/>
      <c r="N504" s="70">
        <f t="shared" si="36"/>
        <v>2058</v>
      </c>
      <c r="O504" s="71"/>
      <c r="P504" s="72"/>
      <c r="Q504" s="32">
        <f t="shared" si="37"/>
        <v>146.25</v>
      </c>
      <c r="R504" s="73"/>
      <c r="S504">
        <v>1</v>
      </c>
      <c r="AI504" s="2"/>
      <c r="AJ504" s="2"/>
      <c r="AK504" s="2"/>
    </row>
    <row r="505" spans="1:38">
      <c r="A505">
        <v>524</v>
      </c>
      <c r="B505" s="8">
        <v>509</v>
      </c>
      <c r="C505" s="8">
        <v>43</v>
      </c>
      <c r="D505" s="8" t="s">
        <v>382</v>
      </c>
      <c r="E505" s="8" t="s">
        <v>162</v>
      </c>
      <c r="F505" s="8" t="s">
        <v>327</v>
      </c>
      <c r="G505" s="8">
        <v>1998</v>
      </c>
      <c r="H505" s="8"/>
      <c r="I505" s="11">
        <v>9.61</v>
      </c>
      <c r="J505" s="8"/>
      <c r="K505" s="8" t="s">
        <v>151</v>
      </c>
      <c r="L505" s="69">
        <f t="shared" si="35"/>
        <v>2028</v>
      </c>
      <c r="M505" s="69"/>
      <c r="N505" s="70">
        <f t="shared" si="36"/>
        <v>2058</v>
      </c>
      <c r="O505" s="71"/>
      <c r="P505" s="72"/>
      <c r="Q505" s="32">
        <f t="shared" ref="Q505:Q533" si="38">I505*M$6</f>
        <v>144.14999999999998</v>
      </c>
      <c r="R505" s="73"/>
      <c r="S505">
        <v>1</v>
      </c>
      <c r="AI505" s="2"/>
      <c r="AJ505" s="2"/>
      <c r="AK505" s="2"/>
      <c r="AL505" s="2"/>
    </row>
    <row r="506" spans="1:38">
      <c r="A506">
        <v>474</v>
      </c>
      <c r="B506" s="8">
        <v>459</v>
      </c>
      <c r="C506" s="8">
        <v>43</v>
      </c>
      <c r="D506" s="8" t="s">
        <v>376</v>
      </c>
      <c r="E506" s="8" t="s">
        <v>162</v>
      </c>
      <c r="F506" s="8" t="s">
        <v>287</v>
      </c>
      <c r="G506" s="8">
        <v>1999</v>
      </c>
      <c r="H506" s="8"/>
      <c r="I506" s="11">
        <v>2559.83</v>
      </c>
      <c r="J506" s="8"/>
      <c r="K506" s="8" t="s">
        <v>131</v>
      </c>
      <c r="L506" s="69">
        <f t="shared" si="35"/>
        <v>2029</v>
      </c>
      <c r="M506" s="69"/>
      <c r="N506" s="70">
        <f t="shared" si="36"/>
        <v>2059</v>
      </c>
      <c r="O506" s="71"/>
      <c r="P506" s="72"/>
      <c r="Q506" s="32">
        <f t="shared" si="38"/>
        <v>38397.449999999997</v>
      </c>
      <c r="R506" s="73"/>
      <c r="S506">
        <v>1</v>
      </c>
      <c r="AI506" s="2"/>
      <c r="AJ506" s="2"/>
      <c r="AK506" s="2"/>
    </row>
    <row r="507" spans="1:38">
      <c r="A507">
        <v>478</v>
      </c>
      <c r="B507" s="8">
        <v>463</v>
      </c>
      <c r="C507" s="8">
        <v>43</v>
      </c>
      <c r="D507" s="8" t="s">
        <v>376</v>
      </c>
      <c r="E507" s="8" t="s">
        <v>162</v>
      </c>
      <c r="F507" s="8" t="s">
        <v>265</v>
      </c>
      <c r="G507" s="8">
        <v>1999</v>
      </c>
      <c r="H507" s="8"/>
      <c r="I507" s="11">
        <v>29.16</v>
      </c>
      <c r="J507" s="8"/>
      <c r="K507" s="8" t="s">
        <v>362</v>
      </c>
      <c r="L507" s="69">
        <f t="shared" si="35"/>
        <v>2029</v>
      </c>
      <c r="M507" s="69"/>
      <c r="N507" s="70">
        <f t="shared" si="36"/>
        <v>2059</v>
      </c>
      <c r="O507" s="71"/>
      <c r="P507" s="72"/>
      <c r="Q507" s="32">
        <f t="shared" si="38"/>
        <v>437.4</v>
      </c>
      <c r="R507" s="73"/>
      <c r="S507">
        <v>1</v>
      </c>
      <c r="AI507" s="2"/>
      <c r="AJ507" s="2"/>
      <c r="AK507" s="2"/>
    </row>
    <row r="508" spans="1:38">
      <c r="A508">
        <v>481</v>
      </c>
      <c r="B508" s="8">
        <v>466</v>
      </c>
      <c r="C508" s="8">
        <v>43</v>
      </c>
      <c r="D508" s="8" t="s">
        <v>376</v>
      </c>
      <c r="E508" s="8" t="s">
        <v>162</v>
      </c>
      <c r="F508" s="8" t="s">
        <v>265</v>
      </c>
      <c r="G508" s="8">
        <v>1999</v>
      </c>
      <c r="H508" s="8"/>
      <c r="I508" s="11">
        <v>10.56</v>
      </c>
      <c r="J508" s="8"/>
      <c r="K508" s="8" t="s">
        <v>362</v>
      </c>
      <c r="L508" s="69">
        <f t="shared" si="35"/>
        <v>2029</v>
      </c>
      <c r="M508" s="69"/>
      <c r="N508" s="70">
        <f t="shared" si="36"/>
        <v>2059</v>
      </c>
      <c r="O508" s="71"/>
      <c r="P508" s="72"/>
      <c r="Q508" s="32">
        <f t="shared" si="38"/>
        <v>158.4</v>
      </c>
      <c r="R508" s="73"/>
      <c r="S508">
        <v>1</v>
      </c>
    </row>
    <row r="509" spans="1:38">
      <c r="A509">
        <v>482</v>
      </c>
      <c r="B509" s="8">
        <v>467</v>
      </c>
      <c r="C509" s="8">
        <v>43</v>
      </c>
      <c r="D509" s="8" t="s">
        <v>376</v>
      </c>
      <c r="E509" s="8" t="s">
        <v>162</v>
      </c>
      <c r="F509" s="8" t="s">
        <v>327</v>
      </c>
      <c r="G509" s="8">
        <v>1999</v>
      </c>
      <c r="H509" s="8"/>
      <c r="I509" s="11">
        <v>187</v>
      </c>
      <c r="J509" s="8"/>
      <c r="K509" s="8" t="s">
        <v>158</v>
      </c>
      <c r="L509" s="69">
        <f t="shared" si="35"/>
        <v>2029</v>
      </c>
      <c r="M509" s="69"/>
      <c r="N509" s="70">
        <f t="shared" si="36"/>
        <v>2059</v>
      </c>
      <c r="O509" s="71"/>
      <c r="P509" s="72"/>
      <c r="Q509" s="32">
        <f t="shared" si="38"/>
        <v>2805</v>
      </c>
      <c r="R509" s="73"/>
      <c r="S509">
        <v>1</v>
      </c>
    </row>
    <row r="510" spans="1:38">
      <c r="A510">
        <v>483</v>
      </c>
      <c r="B510" s="8">
        <v>468</v>
      </c>
      <c r="C510" s="8">
        <v>43</v>
      </c>
      <c r="D510" s="8" t="s">
        <v>376</v>
      </c>
      <c r="E510" s="8" t="s">
        <v>162</v>
      </c>
      <c r="F510" s="8" t="s">
        <v>383</v>
      </c>
      <c r="G510" s="8">
        <v>1999</v>
      </c>
      <c r="H510" s="8"/>
      <c r="I510" s="11">
        <v>45.6</v>
      </c>
      <c r="J510" s="8"/>
      <c r="K510" s="8" t="s">
        <v>158</v>
      </c>
      <c r="L510" s="69">
        <f t="shared" si="35"/>
        <v>2029</v>
      </c>
      <c r="M510" s="69"/>
      <c r="N510" s="70">
        <f t="shared" si="36"/>
        <v>2059</v>
      </c>
      <c r="O510" s="71"/>
      <c r="P510" s="72"/>
      <c r="Q510" s="32">
        <f t="shared" si="38"/>
        <v>684</v>
      </c>
      <c r="R510" s="73"/>
      <c r="S510">
        <v>1</v>
      </c>
    </row>
    <row r="511" spans="1:38">
      <c r="A511">
        <v>484</v>
      </c>
      <c r="B511" s="8">
        <v>469</v>
      </c>
      <c r="C511" s="8">
        <v>43</v>
      </c>
      <c r="D511" s="8" t="s">
        <v>376</v>
      </c>
      <c r="E511" s="8" t="s">
        <v>162</v>
      </c>
      <c r="F511" s="8" t="s">
        <v>384</v>
      </c>
      <c r="G511" s="8">
        <v>1999</v>
      </c>
      <c r="H511" s="8"/>
      <c r="I511" s="11">
        <v>13.2</v>
      </c>
      <c r="J511" s="8"/>
      <c r="K511" s="8" t="s">
        <v>151</v>
      </c>
      <c r="L511" s="69">
        <f t="shared" si="35"/>
        <v>2029</v>
      </c>
      <c r="M511" s="69"/>
      <c r="N511" s="70">
        <f t="shared" si="36"/>
        <v>2059</v>
      </c>
      <c r="O511" s="71"/>
      <c r="P511" s="72"/>
      <c r="Q511" s="32">
        <f t="shared" si="38"/>
        <v>198</v>
      </c>
      <c r="R511" s="73"/>
      <c r="S511">
        <v>1</v>
      </c>
    </row>
    <row r="512" spans="1:38">
      <c r="A512">
        <v>485</v>
      </c>
      <c r="B512" s="8">
        <v>470</v>
      </c>
      <c r="C512" s="8">
        <v>43</v>
      </c>
      <c r="D512" s="8" t="s">
        <v>376</v>
      </c>
      <c r="E512" s="8" t="s">
        <v>162</v>
      </c>
      <c r="F512" s="8" t="s">
        <v>384</v>
      </c>
      <c r="G512" s="8">
        <v>1999</v>
      </c>
      <c r="H512" s="8"/>
      <c r="I512" s="11">
        <v>5.4</v>
      </c>
      <c r="J512" s="8"/>
      <c r="K512" s="8" t="s">
        <v>151</v>
      </c>
      <c r="L512" s="69">
        <f t="shared" si="35"/>
        <v>2029</v>
      </c>
      <c r="M512" s="69"/>
      <c r="N512" s="70">
        <f t="shared" si="36"/>
        <v>2059</v>
      </c>
      <c r="O512" s="71"/>
      <c r="P512" s="72"/>
      <c r="Q512" s="32">
        <f t="shared" si="38"/>
        <v>81</v>
      </c>
      <c r="R512" s="73"/>
      <c r="S512">
        <v>1</v>
      </c>
    </row>
    <row r="513" spans="1:38">
      <c r="A513">
        <v>486</v>
      </c>
      <c r="B513" s="8">
        <v>471</v>
      </c>
      <c r="C513" s="8">
        <v>43</v>
      </c>
      <c r="D513" s="8" t="s">
        <v>376</v>
      </c>
      <c r="E513" s="8" t="s">
        <v>162</v>
      </c>
      <c r="F513" s="8" t="s">
        <v>384</v>
      </c>
      <c r="G513" s="8">
        <v>1999</v>
      </c>
      <c r="H513" s="8"/>
      <c r="I513" s="11">
        <v>3.91</v>
      </c>
      <c r="J513" s="8"/>
      <c r="K513" s="8" t="s">
        <v>151</v>
      </c>
      <c r="L513" s="69">
        <f t="shared" si="35"/>
        <v>2029</v>
      </c>
      <c r="M513" s="69"/>
      <c r="N513" s="70">
        <f t="shared" si="36"/>
        <v>2059</v>
      </c>
      <c r="O513" s="71"/>
      <c r="P513" s="72"/>
      <c r="Q513" s="32">
        <f t="shared" si="38"/>
        <v>58.650000000000006</v>
      </c>
      <c r="R513" s="73"/>
      <c r="S513">
        <v>1</v>
      </c>
    </row>
    <row r="514" spans="1:38">
      <c r="A514">
        <v>487</v>
      </c>
      <c r="B514" s="8">
        <v>472</v>
      </c>
      <c r="C514" s="8">
        <v>43</v>
      </c>
      <c r="D514" s="8" t="s">
        <v>376</v>
      </c>
      <c r="E514" s="8" t="s">
        <v>162</v>
      </c>
      <c r="F514" s="8" t="s">
        <v>265</v>
      </c>
      <c r="G514" s="8">
        <v>2000</v>
      </c>
      <c r="H514" s="8"/>
      <c r="I514" s="11">
        <v>29.16</v>
      </c>
      <c r="J514" s="8"/>
      <c r="K514" s="8" t="s">
        <v>362</v>
      </c>
      <c r="L514" s="69">
        <f t="shared" si="35"/>
        <v>2030</v>
      </c>
      <c r="M514" s="69"/>
      <c r="N514" s="70">
        <f t="shared" si="36"/>
        <v>2060</v>
      </c>
      <c r="O514" s="71"/>
      <c r="P514" s="72"/>
      <c r="Q514" s="32">
        <f t="shared" si="38"/>
        <v>437.4</v>
      </c>
      <c r="R514" s="73"/>
      <c r="S514">
        <v>1</v>
      </c>
    </row>
    <row r="515" spans="1:38">
      <c r="A515">
        <v>520</v>
      </c>
      <c r="B515" s="8">
        <v>505</v>
      </c>
      <c r="C515" s="8">
        <v>43</v>
      </c>
      <c r="D515" s="8" t="s">
        <v>380</v>
      </c>
      <c r="E515" s="8" t="s">
        <v>171</v>
      </c>
      <c r="F515" s="8" t="s">
        <v>327</v>
      </c>
      <c r="G515" s="8">
        <v>2000</v>
      </c>
      <c r="H515" s="8"/>
      <c r="I515" s="11">
        <v>9.92</v>
      </c>
      <c r="J515" s="8"/>
      <c r="K515" s="8" t="s">
        <v>151</v>
      </c>
      <c r="L515" s="69">
        <f t="shared" si="35"/>
        <v>2030</v>
      </c>
      <c r="M515" s="69"/>
      <c r="N515" s="70">
        <f t="shared" si="36"/>
        <v>2060</v>
      </c>
      <c r="O515" s="71"/>
      <c r="P515" s="72"/>
      <c r="Q515" s="32">
        <f t="shared" si="38"/>
        <v>148.80000000000001</v>
      </c>
      <c r="R515" s="73"/>
      <c r="S515">
        <v>1</v>
      </c>
      <c r="AL515" s="2"/>
    </row>
    <row r="516" spans="1:38">
      <c r="A516">
        <v>522</v>
      </c>
      <c r="B516" s="8">
        <v>507</v>
      </c>
      <c r="C516" s="8">
        <v>43</v>
      </c>
      <c r="D516" s="8" t="s">
        <v>381</v>
      </c>
      <c r="E516" s="8" t="s">
        <v>171</v>
      </c>
      <c r="F516" s="8" t="s">
        <v>327</v>
      </c>
      <c r="G516" s="8">
        <v>2000</v>
      </c>
      <c r="H516" s="8"/>
      <c r="I516" s="11">
        <v>10.39</v>
      </c>
      <c r="J516" s="8"/>
      <c r="K516" s="8" t="s">
        <v>131</v>
      </c>
      <c r="L516" s="69">
        <f t="shared" si="35"/>
        <v>2030</v>
      </c>
      <c r="M516" s="69"/>
      <c r="N516" s="70">
        <f t="shared" si="36"/>
        <v>2060</v>
      </c>
      <c r="O516" s="71"/>
      <c r="P516" s="72"/>
      <c r="Q516" s="32">
        <f t="shared" si="38"/>
        <v>155.85000000000002</v>
      </c>
      <c r="R516" s="73"/>
      <c r="S516">
        <v>1</v>
      </c>
    </row>
    <row r="517" spans="1:38">
      <c r="A517">
        <v>493</v>
      </c>
      <c r="B517" s="8">
        <v>478</v>
      </c>
      <c r="C517" s="8">
        <v>43</v>
      </c>
      <c r="D517" s="8" t="s">
        <v>385</v>
      </c>
      <c r="E517" s="8" t="s">
        <v>162</v>
      </c>
      <c r="F517" s="8" t="s">
        <v>265</v>
      </c>
      <c r="G517" s="8">
        <v>2001</v>
      </c>
      <c r="H517" s="8"/>
      <c r="I517" s="11">
        <v>10.92</v>
      </c>
      <c r="J517" s="8"/>
      <c r="K517" s="8" t="s">
        <v>131</v>
      </c>
      <c r="L517" s="69">
        <f t="shared" si="35"/>
        <v>2031</v>
      </c>
      <c r="M517" s="69"/>
      <c r="N517" s="70">
        <f t="shared" si="36"/>
        <v>2061</v>
      </c>
      <c r="O517" s="71"/>
      <c r="P517" s="72"/>
      <c r="Q517" s="32">
        <f t="shared" si="38"/>
        <v>163.80000000000001</v>
      </c>
      <c r="R517" s="73"/>
      <c r="S517">
        <v>1</v>
      </c>
      <c r="AI517" s="2"/>
      <c r="AJ517" s="2"/>
      <c r="AK517" s="2"/>
    </row>
    <row r="518" spans="1:38">
      <c r="A518">
        <v>494</v>
      </c>
      <c r="B518" s="8">
        <v>479</v>
      </c>
      <c r="C518" s="8">
        <v>43</v>
      </c>
      <c r="D518" s="8" t="s">
        <v>335</v>
      </c>
      <c r="E518" s="8" t="s">
        <v>129</v>
      </c>
      <c r="F518" s="8" t="s">
        <v>383</v>
      </c>
      <c r="G518" s="8">
        <v>2001</v>
      </c>
      <c r="H518" s="8"/>
      <c r="I518" s="11">
        <v>276.68</v>
      </c>
      <c r="J518" s="8"/>
      <c r="K518" s="8" t="s">
        <v>151</v>
      </c>
      <c r="L518" s="69">
        <f t="shared" si="35"/>
        <v>2031</v>
      </c>
      <c r="M518" s="69"/>
      <c r="N518" s="70">
        <f t="shared" si="36"/>
        <v>2061</v>
      </c>
      <c r="O518" s="71"/>
      <c r="P518" s="72"/>
      <c r="Q518" s="32">
        <f t="shared" si="38"/>
        <v>4150.2</v>
      </c>
      <c r="R518" s="73"/>
      <c r="S518">
        <v>1</v>
      </c>
      <c r="AI518" s="2"/>
      <c r="AJ518" s="2"/>
      <c r="AK518" s="2"/>
    </row>
    <row r="519" spans="1:38">
      <c r="A519">
        <v>496</v>
      </c>
      <c r="B519" s="8">
        <v>481</v>
      </c>
      <c r="C519" s="8">
        <v>43</v>
      </c>
      <c r="D519" s="8" t="s">
        <v>386</v>
      </c>
      <c r="E519" s="8" t="s">
        <v>135</v>
      </c>
      <c r="F519" s="8" t="s">
        <v>265</v>
      </c>
      <c r="G519" s="8">
        <v>2002</v>
      </c>
      <c r="H519" s="8"/>
      <c r="I519" s="11">
        <v>13.44</v>
      </c>
      <c r="J519" s="8"/>
      <c r="K519" s="8" t="s">
        <v>362</v>
      </c>
      <c r="L519" s="69">
        <f t="shared" si="35"/>
        <v>2032</v>
      </c>
      <c r="M519" s="69"/>
      <c r="N519" s="70">
        <f t="shared" si="36"/>
        <v>2062</v>
      </c>
      <c r="O519" s="71"/>
      <c r="P519" s="72"/>
      <c r="Q519" s="32">
        <f t="shared" si="38"/>
        <v>201.6</v>
      </c>
      <c r="R519" s="73"/>
      <c r="S519">
        <v>1</v>
      </c>
    </row>
    <row r="520" spans="1:38">
      <c r="A520">
        <v>489</v>
      </c>
      <c r="B520" s="8">
        <v>474</v>
      </c>
      <c r="C520" s="8">
        <v>43</v>
      </c>
      <c r="D520" s="8" t="s">
        <v>376</v>
      </c>
      <c r="E520" s="8" t="s">
        <v>162</v>
      </c>
      <c r="F520" s="8" t="s">
        <v>341</v>
      </c>
      <c r="G520" s="8">
        <v>2003</v>
      </c>
      <c r="H520" s="8"/>
      <c r="I520" s="11">
        <v>53.87</v>
      </c>
      <c r="J520" s="8"/>
      <c r="K520" s="8" t="s">
        <v>151</v>
      </c>
      <c r="L520" s="69">
        <f t="shared" si="35"/>
        <v>2033</v>
      </c>
      <c r="M520" s="69"/>
      <c r="N520" s="70">
        <f t="shared" si="36"/>
        <v>2063</v>
      </c>
      <c r="O520" s="71"/>
      <c r="P520" s="72"/>
      <c r="Q520" s="32">
        <f t="shared" si="38"/>
        <v>808.05</v>
      </c>
      <c r="R520" s="73"/>
      <c r="S520">
        <v>1</v>
      </c>
    </row>
    <row r="521" spans="1:38">
      <c r="A521">
        <v>490</v>
      </c>
      <c r="B521" s="8">
        <v>475</v>
      </c>
      <c r="C521" s="8">
        <v>43</v>
      </c>
      <c r="D521" s="8" t="s">
        <v>376</v>
      </c>
      <c r="E521" s="8" t="s">
        <v>162</v>
      </c>
      <c r="F521" s="8" t="s">
        <v>203</v>
      </c>
      <c r="G521" s="8">
        <v>2003</v>
      </c>
      <c r="H521" s="8"/>
      <c r="I521" s="11">
        <v>53</v>
      </c>
      <c r="J521" s="8"/>
      <c r="K521" s="8" t="s">
        <v>151</v>
      </c>
      <c r="L521" s="69">
        <f t="shared" si="35"/>
        <v>2033</v>
      </c>
      <c r="M521" s="69"/>
      <c r="N521" s="70">
        <f t="shared" si="36"/>
        <v>2063</v>
      </c>
      <c r="O521" s="71"/>
      <c r="P521" s="72"/>
      <c r="Q521" s="32">
        <f t="shared" si="38"/>
        <v>795</v>
      </c>
      <c r="R521" s="73"/>
      <c r="S521">
        <v>1</v>
      </c>
    </row>
    <row r="522" spans="1:38">
      <c r="A522">
        <v>497</v>
      </c>
      <c r="B522" s="8">
        <v>482</v>
      </c>
      <c r="C522" s="8">
        <v>43</v>
      </c>
      <c r="D522" s="8" t="s">
        <v>387</v>
      </c>
      <c r="E522" s="8" t="s">
        <v>153</v>
      </c>
      <c r="F522" s="8" t="s">
        <v>265</v>
      </c>
      <c r="G522" s="8">
        <v>2003</v>
      </c>
      <c r="H522" s="8"/>
      <c r="I522" s="11">
        <v>10.08</v>
      </c>
      <c r="J522" s="8"/>
      <c r="K522" s="8" t="s">
        <v>131</v>
      </c>
      <c r="L522" s="69">
        <f t="shared" si="35"/>
        <v>2033</v>
      </c>
      <c r="M522" s="69"/>
      <c r="N522" s="70">
        <f t="shared" si="36"/>
        <v>2063</v>
      </c>
      <c r="O522" s="71"/>
      <c r="P522" s="72"/>
      <c r="Q522" s="32">
        <f t="shared" si="38"/>
        <v>151.19999999999999</v>
      </c>
      <c r="R522" s="73"/>
      <c r="S522">
        <v>1</v>
      </c>
    </row>
    <row r="523" spans="1:38">
      <c r="A523">
        <v>498</v>
      </c>
      <c r="B523" s="8">
        <v>483</v>
      </c>
      <c r="C523" s="8">
        <v>43</v>
      </c>
      <c r="D523" s="8" t="s">
        <v>388</v>
      </c>
      <c r="E523" s="8" t="s">
        <v>129</v>
      </c>
      <c r="F523" s="8" t="s">
        <v>265</v>
      </c>
      <c r="G523" s="8">
        <v>2003</v>
      </c>
      <c r="H523" s="8"/>
      <c r="I523" s="11">
        <v>10.08</v>
      </c>
      <c r="J523" s="8"/>
      <c r="K523" s="8" t="s">
        <v>131</v>
      </c>
      <c r="L523" s="69">
        <f t="shared" si="35"/>
        <v>2033</v>
      </c>
      <c r="M523" s="69"/>
      <c r="N523" s="70">
        <f t="shared" si="36"/>
        <v>2063</v>
      </c>
      <c r="O523" s="71"/>
      <c r="P523" s="72"/>
      <c r="Q523" s="32">
        <f t="shared" si="38"/>
        <v>151.19999999999999</v>
      </c>
      <c r="R523" s="73"/>
      <c r="S523">
        <v>1</v>
      </c>
    </row>
    <row r="524" spans="1:38">
      <c r="A524">
        <v>458</v>
      </c>
      <c r="B524" s="8">
        <v>443</v>
      </c>
      <c r="C524" s="8">
        <v>43</v>
      </c>
      <c r="D524" s="8" t="s">
        <v>361</v>
      </c>
      <c r="E524" s="8" t="s">
        <v>141</v>
      </c>
      <c r="F524" s="8" t="s">
        <v>327</v>
      </c>
      <c r="G524" s="8">
        <v>2006</v>
      </c>
      <c r="H524" s="8"/>
      <c r="I524" s="11">
        <v>9</v>
      </c>
      <c r="J524" s="8"/>
      <c r="K524" s="8" t="s">
        <v>151</v>
      </c>
      <c r="L524" s="69">
        <f t="shared" si="35"/>
        <v>2036</v>
      </c>
      <c r="M524" s="69"/>
      <c r="N524" s="70">
        <f t="shared" si="36"/>
        <v>2066</v>
      </c>
      <c r="O524" s="71"/>
      <c r="P524" s="72"/>
      <c r="Q524" s="32">
        <f t="shared" si="38"/>
        <v>135</v>
      </c>
      <c r="R524" s="73"/>
      <c r="S524">
        <v>1</v>
      </c>
    </row>
    <row r="525" spans="1:38">
      <c r="A525">
        <v>491</v>
      </c>
      <c r="B525" s="8">
        <v>476</v>
      </c>
      <c r="C525" s="8">
        <v>43</v>
      </c>
      <c r="D525" s="8" t="s">
        <v>376</v>
      </c>
      <c r="E525" s="8" t="s">
        <v>162</v>
      </c>
      <c r="F525" s="8" t="s">
        <v>327</v>
      </c>
      <c r="G525" s="8">
        <v>2006</v>
      </c>
      <c r="H525" s="8"/>
      <c r="I525" s="11">
        <v>9</v>
      </c>
      <c r="J525" s="8"/>
      <c r="K525" s="8" t="s">
        <v>151</v>
      </c>
      <c r="L525" s="69">
        <f t="shared" si="35"/>
        <v>2036</v>
      </c>
      <c r="M525" s="69"/>
      <c r="N525" s="70">
        <f t="shared" si="36"/>
        <v>2066</v>
      </c>
      <c r="O525" s="71"/>
      <c r="P525" s="72"/>
      <c r="Q525" s="32">
        <f t="shared" si="38"/>
        <v>135</v>
      </c>
      <c r="R525" s="73"/>
      <c r="S525">
        <v>1</v>
      </c>
    </row>
    <row r="526" spans="1:38">
      <c r="A526">
        <v>499</v>
      </c>
      <c r="B526" s="8">
        <v>484</v>
      </c>
      <c r="C526" s="8">
        <v>43</v>
      </c>
      <c r="D526" s="8" t="s">
        <v>389</v>
      </c>
      <c r="E526" s="8" t="s">
        <v>162</v>
      </c>
      <c r="F526" s="8" t="s">
        <v>327</v>
      </c>
      <c r="G526" s="8">
        <v>2006</v>
      </c>
      <c r="H526" s="8"/>
      <c r="I526" s="11">
        <v>15</v>
      </c>
      <c r="J526" s="8"/>
      <c r="K526" s="8" t="s">
        <v>158</v>
      </c>
      <c r="L526" s="69">
        <f t="shared" si="35"/>
        <v>2036</v>
      </c>
      <c r="M526" s="69"/>
      <c r="N526" s="70">
        <f t="shared" si="36"/>
        <v>2066</v>
      </c>
      <c r="O526" s="71"/>
      <c r="P526" s="72"/>
      <c r="Q526" s="32">
        <f t="shared" si="38"/>
        <v>225</v>
      </c>
      <c r="R526" s="73"/>
      <c r="S526">
        <v>1</v>
      </c>
      <c r="AI526" s="2"/>
      <c r="AJ526" s="2"/>
      <c r="AK526" s="2"/>
    </row>
    <row r="527" spans="1:38">
      <c r="A527">
        <v>519</v>
      </c>
      <c r="B527" s="8">
        <v>504</v>
      </c>
      <c r="C527" s="8">
        <v>43</v>
      </c>
      <c r="D527" s="8" t="s">
        <v>390</v>
      </c>
      <c r="E527" s="8" t="s">
        <v>138</v>
      </c>
      <c r="F527" s="8" t="s">
        <v>329</v>
      </c>
      <c r="G527" s="8">
        <v>2006</v>
      </c>
      <c r="H527" s="8"/>
      <c r="I527" s="11">
        <v>12.2</v>
      </c>
      <c r="J527" s="8"/>
      <c r="K527" s="8" t="s">
        <v>151</v>
      </c>
      <c r="L527" s="69">
        <f t="shared" si="35"/>
        <v>2036</v>
      </c>
      <c r="M527" s="69"/>
      <c r="N527" s="70">
        <f t="shared" si="36"/>
        <v>2066</v>
      </c>
      <c r="O527" s="71"/>
      <c r="P527" s="72"/>
      <c r="Q527" s="32">
        <f t="shared" si="38"/>
        <v>183</v>
      </c>
      <c r="R527" s="73"/>
      <c r="S527">
        <v>1</v>
      </c>
      <c r="AL527" s="2"/>
    </row>
    <row r="528" spans="1:38">
      <c r="A528">
        <v>500</v>
      </c>
      <c r="B528" s="8">
        <v>485</v>
      </c>
      <c r="C528" s="8">
        <v>43</v>
      </c>
      <c r="D528" s="8" t="s">
        <v>391</v>
      </c>
      <c r="E528" s="8" t="s">
        <v>171</v>
      </c>
      <c r="F528" s="8" t="s">
        <v>327</v>
      </c>
      <c r="G528" s="8">
        <v>2007</v>
      </c>
      <c r="H528" s="8"/>
      <c r="I528" s="11">
        <v>9</v>
      </c>
      <c r="J528" s="8"/>
      <c r="K528" s="8" t="s">
        <v>151</v>
      </c>
      <c r="L528" s="69">
        <f t="shared" si="35"/>
        <v>2037</v>
      </c>
      <c r="M528" s="69"/>
      <c r="N528" s="70">
        <f t="shared" si="36"/>
        <v>2067</v>
      </c>
      <c r="O528" s="71"/>
      <c r="P528" s="72"/>
      <c r="Q528" s="32">
        <f t="shared" si="38"/>
        <v>135</v>
      </c>
      <c r="R528" s="73"/>
      <c r="S528">
        <v>1</v>
      </c>
    </row>
    <row r="529" spans="1:38">
      <c r="A529">
        <v>501</v>
      </c>
      <c r="B529" s="8">
        <v>486</v>
      </c>
      <c r="C529" s="8">
        <v>43</v>
      </c>
      <c r="D529" s="8" t="s">
        <v>392</v>
      </c>
      <c r="E529" s="8" t="s">
        <v>135</v>
      </c>
      <c r="F529" s="8" t="s">
        <v>327</v>
      </c>
      <c r="G529" s="8">
        <v>2008</v>
      </c>
      <c r="H529" s="8"/>
      <c r="I529" s="11">
        <v>8.41</v>
      </c>
      <c r="J529" s="8"/>
      <c r="K529" s="8" t="s">
        <v>131</v>
      </c>
      <c r="L529" s="69">
        <f t="shared" si="35"/>
        <v>2038</v>
      </c>
      <c r="M529" s="69"/>
      <c r="N529" s="70">
        <f t="shared" si="36"/>
        <v>2068</v>
      </c>
      <c r="O529" s="71"/>
      <c r="P529" s="72"/>
      <c r="Q529" s="32">
        <f t="shared" si="38"/>
        <v>126.15</v>
      </c>
      <c r="R529" s="73"/>
      <c r="S529">
        <v>1</v>
      </c>
    </row>
    <row r="530" spans="1:38">
      <c r="A530">
        <v>502</v>
      </c>
      <c r="B530" s="8">
        <v>487</v>
      </c>
      <c r="C530" s="8">
        <v>43</v>
      </c>
      <c r="D530" s="8" t="s">
        <v>393</v>
      </c>
      <c r="E530" s="8" t="s">
        <v>224</v>
      </c>
      <c r="F530" s="8" t="s">
        <v>265</v>
      </c>
      <c r="G530" s="8">
        <v>2008</v>
      </c>
      <c r="H530" s="8"/>
      <c r="I530" s="11">
        <v>10.25</v>
      </c>
      <c r="J530" s="8"/>
      <c r="K530" s="8" t="s">
        <v>131</v>
      </c>
      <c r="L530" s="69">
        <f t="shared" si="35"/>
        <v>2038</v>
      </c>
      <c r="M530" s="69"/>
      <c r="N530" s="70">
        <f t="shared" si="36"/>
        <v>2068</v>
      </c>
      <c r="O530" s="71"/>
      <c r="P530" s="72"/>
      <c r="Q530" s="32">
        <f t="shared" si="38"/>
        <v>153.75</v>
      </c>
      <c r="R530" s="73"/>
      <c r="S530">
        <v>1</v>
      </c>
    </row>
    <row r="531" spans="1:38">
      <c r="A531">
        <v>503</v>
      </c>
      <c r="B531" s="8">
        <v>488</v>
      </c>
      <c r="C531" s="8">
        <v>43</v>
      </c>
      <c r="D531" s="8" t="s">
        <v>394</v>
      </c>
      <c r="E531" s="8" t="s">
        <v>224</v>
      </c>
      <c r="F531" s="8" t="s">
        <v>327</v>
      </c>
      <c r="G531" s="8">
        <v>2008</v>
      </c>
      <c r="H531" s="8"/>
      <c r="I531" s="11">
        <v>9</v>
      </c>
      <c r="J531" s="8"/>
      <c r="K531" s="8" t="s">
        <v>151</v>
      </c>
      <c r="L531" s="69">
        <f t="shared" si="35"/>
        <v>2038</v>
      </c>
      <c r="M531" s="69"/>
      <c r="N531" s="70">
        <f t="shared" si="36"/>
        <v>2068</v>
      </c>
      <c r="O531" s="71"/>
      <c r="P531" s="72"/>
      <c r="Q531" s="32">
        <f t="shared" si="38"/>
        <v>135</v>
      </c>
      <c r="R531" s="73"/>
      <c r="S531">
        <v>1</v>
      </c>
    </row>
    <row r="532" spans="1:38">
      <c r="A532">
        <v>504</v>
      </c>
      <c r="B532" s="8">
        <v>489</v>
      </c>
      <c r="C532" s="8">
        <v>43</v>
      </c>
      <c r="D532" s="8" t="s">
        <v>395</v>
      </c>
      <c r="E532" s="8" t="s">
        <v>171</v>
      </c>
      <c r="F532" s="8" t="s">
        <v>265</v>
      </c>
      <c r="G532" s="8">
        <v>2009</v>
      </c>
      <c r="H532" s="8"/>
      <c r="I532" s="11">
        <v>15</v>
      </c>
      <c r="J532" s="8"/>
      <c r="K532" s="8" t="s">
        <v>131</v>
      </c>
      <c r="L532" s="69">
        <f t="shared" si="35"/>
        <v>2039</v>
      </c>
      <c r="M532" s="69"/>
      <c r="N532" s="70">
        <f t="shared" si="36"/>
        <v>2069</v>
      </c>
      <c r="O532" s="71"/>
      <c r="P532" s="72"/>
      <c r="Q532" s="32">
        <f t="shared" si="38"/>
        <v>225</v>
      </c>
      <c r="R532" s="73"/>
      <c r="S532">
        <v>1</v>
      </c>
    </row>
    <row r="533" spans="1:38">
      <c r="A533">
        <v>452</v>
      </c>
      <c r="B533" s="8">
        <v>437</v>
      </c>
      <c r="C533" s="8">
        <v>43</v>
      </c>
      <c r="D533" s="8" t="s">
        <v>358</v>
      </c>
      <c r="E533" s="8" t="s">
        <v>144</v>
      </c>
      <c r="F533" s="8" t="s">
        <v>265</v>
      </c>
      <c r="G533" s="8">
        <v>2013</v>
      </c>
      <c r="H533" s="8"/>
      <c r="I533" s="11">
        <v>6.53</v>
      </c>
      <c r="J533" s="8"/>
      <c r="K533" s="8" t="s">
        <v>131</v>
      </c>
      <c r="L533" s="69">
        <f t="shared" si="35"/>
        <v>2043</v>
      </c>
      <c r="M533" s="69"/>
      <c r="N533" s="70">
        <f t="shared" si="36"/>
        <v>2073</v>
      </c>
      <c r="O533" s="71"/>
      <c r="P533" s="72"/>
      <c r="Q533" s="32">
        <f t="shared" si="38"/>
        <v>97.95</v>
      </c>
      <c r="R533" s="73"/>
      <c r="S533">
        <v>1</v>
      </c>
    </row>
    <row r="534" spans="1:38">
      <c r="A534">
        <v>528</v>
      </c>
      <c r="B534" s="8">
        <v>513</v>
      </c>
      <c r="C534" s="8">
        <v>44</v>
      </c>
      <c r="D534" s="8" t="s">
        <v>396</v>
      </c>
      <c r="E534" s="8" t="s">
        <v>176</v>
      </c>
      <c r="F534" s="8" t="s">
        <v>258</v>
      </c>
      <c r="G534" s="8">
        <v>1964</v>
      </c>
      <c r="H534" s="8"/>
      <c r="I534" s="11">
        <v>9.91</v>
      </c>
      <c r="J534" s="8"/>
      <c r="K534" s="8" t="s">
        <v>158</v>
      </c>
      <c r="L534" s="74">
        <f t="shared" si="35"/>
        <v>1994</v>
      </c>
      <c r="M534" s="74"/>
      <c r="N534" s="71">
        <f t="shared" si="36"/>
        <v>2024</v>
      </c>
      <c r="O534" s="71">
        <f>N534+30</f>
        <v>2054</v>
      </c>
      <c r="P534" s="72"/>
      <c r="Q534" s="32">
        <f>I534*M$6*M$12</f>
        <v>148.65</v>
      </c>
      <c r="R534" s="73">
        <f t="shared" ref="R534:R556" si="39">I534*M$12*M$7</f>
        <v>346.85</v>
      </c>
      <c r="S534">
        <v>1</v>
      </c>
    </row>
    <row r="535" spans="1:38">
      <c r="A535">
        <v>529</v>
      </c>
      <c r="B535" s="8">
        <v>514</v>
      </c>
      <c r="C535" s="8">
        <v>44</v>
      </c>
      <c r="D535" s="8" t="s">
        <v>397</v>
      </c>
      <c r="E535" s="8" t="s">
        <v>156</v>
      </c>
      <c r="F535" s="8" t="s">
        <v>258</v>
      </c>
      <c r="G535" s="8">
        <v>1974</v>
      </c>
      <c r="H535" s="8"/>
      <c r="I535" s="11">
        <v>3.3</v>
      </c>
      <c r="J535" s="8"/>
      <c r="K535" s="8" t="s">
        <v>158</v>
      </c>
      <c r="L535" s="74">
        <f t="shared" si="35"/>
        <v>2004</v>
      </c>
      <c r="M535" s="69"/>
      <c r="N535" s="71">
        <f t="shared" si="36"/>
        <v>2034</v>
      </c>
      <c r="O535" s="71"/>
      <c r="P535" s="72"/>
      <c r="Q535" s="32"/>
      <c r="R535" s="73">
        <f t="shared" si="39"/>
        <v>115.5</v>
      </c>
      <c r="S535">
        <v>1</v>
      </c>
    </row>
    <row r="536" spans="1:38">
      <c r="A536">
        <v>530</v>
      </c>
      <c r="B536" s="8">
        <v>515</v>
      </c>
      <c r="C536" s="8">
        <v>44</v>
      </c>
      <c r="D536" s="8" t="s">
        <v>398</v>
      </c>
      <c r="E536" s="8" t="s">
        <v>176</v>
      </c>
      <c r="F536" s="8" t="s">
        <v>265</v>
      </c>
      <c r="G536" s="8">
        <v>1982</v>
      </c>
      <c r="H536" s="8"/>
      <c r="I536" s="11">
        <v>1.62</v>
      </c>
      <c r="J536" s="8"/>
      <c r="K536" s="8" t="s">
        <v>362</v>
      </c>
      <c r="L536" s="74">
        <f t="shared" si="35"/>
        <v>2012</v>
      </c>
      <c r="M536" s="69"/>
      <c r="N536" s="71">
        <f t="shared" si="36"/>
        <v>2042</v>
      </c>
      <c r="O536" s="71"/>
      <c r="P536" s="72"/>
      <c r="Q536" s="32"/>
      <c r="R536" s="73">
        <f t="shared" si="39"/>
        <v>56.7</v>
      </c>
      <c r="S536">
        <v>1</v>
      </c>
    </row>
    <row r="537" spans="1:38">
      <c r="A537">
        <v>525</v>
      </c>
      <c r="B537" s="8">
        <v>510</v>
      </c>
      <c r="C537" s="8">
        <v>44</v>
      </c>
      <c r="D537" s="8" t="s">
        <v>399</v>
      </c>
      <c r="E537" s="8" t="s">
        <v>129</v>
      </c>
      <c r="F537" s="8" t="s">
        <v>258</v>
      </c>
      <c r="G537" s="8">
        <v>1984</v>
      </c>
      <c r="H537" s="8"/>
      <c r="I537" s="11">
        <v>39.39</v>
      </c>
      <c r="J537" s="8"/>
      <c r="K537" s="8" t="s">
        <v>131</v>
      </c>
      <c r="L537" s="74">
        <f t="shared" ref="L537:L590" si="40">G537+30</f>
        <v>2014</v>
      </c>
      <c r="M537" s="69"/>
      <c r="N537" s="71">
        <f t="shared" ref="N537:N590" si="41">G537+60</f>
        <v>2044</v>
      </c>
      <c r="O537" s="71"/>
      <c r="P537" s="72"/>
      <c r="Q537" s="32"/>
      <c r="R537" s="73">
        <f t="shared" si="39"/>
        <v>1378.65</v>
      </c>
      <c r="S537">
        <v>1</v>
      </c>
    </row>
    <row r="538" spans="1:38">
      <c r="A538">
        <v>526</v>
      </c>
      <c r="B538" s="8">
        <v>511</v>
      </c>
      <c r="C538" s="8">
        <v>44</v>
      </c>
      <c r="D538" s="8" t="s">
        <v>400</v>
      </c>
      <c r="E538" s="8" t="s">
        <v>167</v>
      </c>
      <c r="F538" s="8" t="s">
        <v>258</v>
      </c>
      <c r="G538" s="8">
        <v>1987</v>
      </c>
      <c r="H538" s="8"/>
      <c r="I538" s="11">
        <v>39</v>
      </c>
      <c r="J538" s="8"/>
      <c r="K538" s="8" t="s">
        <v>165</v>
      </c>
      <c r="L538" s="69">
        <f t="shared" si="40"/>
        <v>2017</v>
      </c>
      <c r="M538" s="69"/>
      <c r="N538" s="71">
        <f t="shared" si="41"/>
        <v>2047</v>
      </c>
      <c r="O538" s="71"/>
      <c r="P538" s="72"/>
      <c r="Q538" s="32">
        <f>I538*M$6</f>
        <v>585</v>
      </c>
      <c r="R538" s="73">
        <f t="shared" si="39"/>
        <v>1365</v>
      </c>
      <c r="S538">
        <v>1</v>
      </c>
    </row>
    <row r="539" spans="1:38">
      <c r="A539">
        <v>527</v>
      </c>
      <c r="B539" s="8">
        <v>512</v>
      </c>
      <c r="C539" s="8">
        <v>44</v>
      </c>
      <c r="D539" s="8" t="s">
        <v>401</v>
      </c>
      <c r="E539" s="8" t="s">
        <v>162</v>
      </c>
      <c r="F539" s="8" t="s">
        <v>258</v>
      </c>
      <c r="G539" s="8">
        <v>1991</v>
      </c>
      <c r="H539" s="8"/>
      <c r="I539" s="11">
        <v>24.01</v>
      </c>
      <c r="J539" s="8"/>
      <c r="K539" s="8" t="s">
        <v>158</v>
      </c>
      <c r="L539" s="69">
        <f t="shared" si="40"/>
        <v>2021</v>
      </c>
      <c r="M539" s="69"/>
      <c r="N539" s="71">
        <f t="shared" si="41"/>
        <v>2051</v>
      </c>
      <c r="O539" s="71"/>
      <c r="P539" s="72"/>
      <c r="Q539" s="32">
        <f>I539*M$6</f>
        <v>360.15000000000003</v>
      </c>
      <c r="R539" s="73">
        <f t="shared" si="39"/>
        <v>840.35</v>
      </c>
      <c r="S539">
        <v>1</v>
      </c>
    </row>
    <row r="540" spans="1:38">
      <c r="A540">
        <v>531</v>
      </c>
      <c r="B540" s="8">
        <v>516</v>
      </c>
      <c r="C540" s="8">
        <v>51</v>
      </c>
      <c r="D540" s="8" t="s">
        <v>402</v>
      </c>
      <c r="E540" s="8" t="s">
        <v>129</v>
      </c>
      <c r="F540" s="8" t="s">
        <v>403</v>
      </c>
      <c r="G540" s="8">
        <v>1974</v>
      </c>
      <c r="H540" s="8" t="s">
        <v>112</v>
      </c>
      <c r="I540" s="11">
        <f>520.06-325.09</f>
        <v>194.96999999999997</v>
      </c>
      <c r="J540" s="8">
        <v>2</v>
      </c>
      <c r="K540" s="8" t="s">
        <v>131</v>
      </c>
      <c r="L540" s="74">
        <f t="shared" si="40"/>
        <v>2004</v>
      </c>
      <c r="M540" s="69"/>
      <c r="N540" s="71">
        <f t="shared" si="41"/>
        <v>2034</v>
      </c>
      <c r="O540" s="71"/>
      <c r="P540" s="72"/>
      <c r="Q540" s="32"/>
      <c r="R540" s="73">
        <f t="shared" si="39"/>
        <v>6823.9499999999989</v>
      </c>
      <c r="S540">
        <v>1</v>
      </c>
      <c r="T540" t="s">
        <v>404</v>
      </c>
      <c r="U540" s="4">
        <f>SUM(Q540:Q566)</f>
        <v>285981.14999999997</v>
      </c>
      <c r="V540" s="4">
        <f>SUM(R540:R566)</f>
        <v>394920.4</v>
      </c>
    </row>
    <row r="541" spans="1:38" s="2" customFormat="1">
      <c r="A541">
        <v>557</v>
      </c>
      <c r="B541" s="8">
        <v>542</v>
      </c>
      <c r="C541" s="8">
        <v>51</v>
      </c>
      <c r="D541" s="8" t="s">
        <v>405</v>
      </c>
      <c r="E541" s="8" t="s">
        <v>167</v>
      </c>
      <c r="F541" s="8" t="s">
        <v>146</v>
      </c>
      <c r="G541" s="8">
        <v>1976</v>
      </c>
      <c r="H541" s="8" t="s">
        <v>112</v>
      </c>
      <c r="I541" s="11">
        <v>810.33</v>
      </c>
      <c r="J541" s="8">
        <v>4</v>
      </c>
      <c r="K541" s="8" t="s">
        <v>131</v>
      </c>
      <c r="L541" s="74">
        <f t="shared" si="40"/>
        <v>2006</v>
      </c>
      <c r="M541" s="69"/>
      <c r="N541" s="71">
        <f t="shared" si="41"/>
        <v>2036</v>
      </c>
      <c r="O541" s="71"/>
      <c r="P541" s="72"/>
      <c r="Q541" s="32"/>
      <c r="R541" s="73">
        <f t="shared" si="39"/>
        <v>28361.550000000003</v>
      </c>
      <c r="S541">
        <v>1</v>
      </c>
      <c r="T541" s="1">
        <f>SUM(I515:I541)</f>
        <v>1674.2999999999997</v>
      </c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</row>
    <row r="542" spans="1:38" s="2" customFormat="1">
      <c r="A542">
        <v>534</v>
      </c>
      <c r="B542" s="8">
        <v>519</v>
      </c>
      <c r="C542" s="8">
        <v>51</v>
      </c>
      <c r="D542" s="8" t="s">
        <v>406</v>
      </c>
      <c r="E542" s="8" t="s">
        <v>153</v>
      </c>
      <c r="F542" s="8" t="s">
        <v>403</v>
      </c>
      <c r="G542" s="8">
        <v>1978</v>
      </c>
      <c r="H542" s="8" t="s">
        <v>112</v>
      </c>
      <c r="I542" s="11">
        <f>552.04-79.1</f>
        <v>472.93999999999994</v>
      </c>
      <c r="J542" s="8">
        <v>2</v>
      </c>
      <c r="K542" s="8" t="s">
        <v>131</v>
      </c>
      <c r="L542" s="74">
        <f t="shared" si="40"/>
        <v>2008</v>
      </c>
      <c r="M542" s="69"/>
      <c r="N542" s="71">
        <f t="shared" si="41"/>
        <v>2038</v>
      </c>
      <c r="O542" s="71"/>
      <c r="P542" s="72"/>
      <c r="Q542" s="32"/>
      <c r="R542" s="73">
        <f t="shared" si="39"/>
        <v>16552.899999999998</v>
      </c>
      <c r="S542">
        <v>1</v>
      </c>
      <c r="AI542"/>
      <c r="AJ542"/>
      <c r="AK542"/>
      <c r="AL542"/>
    </row>
    <row r="543" spans="1:38" s="2" customFormat="1">
      <c r="A543">
        <v>539</v>
      </c>
      <c r="B543" s="8">
        <v>524</v>
      </c>
      <c r="C543" s="8">
        <v>51</v>
      </c>
      <c r="D543" s="8" t="s">
        <v>407</v>
      </c>
      <c r="E543" s="8" t="s">
        <v>156</v>
      </c>
      <c r="F543" s="8" t="s">
        <v>403</v>
      </c>
      <c r="G543" s="8">
        <v>1980</v>
      </c>
      <c r="H543" s="8" t="s">
        <v>112</v>
      </c>
      <c r="I543" s="11">
        <v>685.76</v>
      </c>
      <c r="J543" s="8">
        <v>2</v>
      </c>
      <c r="K543" s="8" t="s">
        <v>131</v>
      </c>
      <c r="L543" s="74">
        <f t="shared" si="40"/>
        <v>2010</v>
      </c>
      <c r="M543" s="69"/>
      <c r="N543" s="71">
        <f t="shared" si="41"/>
        <v>2040</v>
      </c>
      <c r="O543" s="71"/>
      <c r="P543" s="72"/>
      <c r="Q543" s="32"/>
      <c r="R543" s="73">
        <f t="shared" si="39"/>
        <v>24001.599999999999</v>
      </c>
      <c r="S543">
        <v>1</v>
      </c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</row>
    <row r="544" spans="1:38" s="2" customFormat="1">
      <c r="A544">
        <v>532</v>
      </c>
      <c r="B544" s="8">
        <v>517</v>
      </c>
      <c r="C544" s="8">
        <v>51</v>
      </c>
      <c r="D544" s="8" t="s">
        <v>402</v>
      </c>
      <c r="E544" s="8" t="s">
        <v>129</v>
      </c>
      <c r="F544" s="8" t="s">
        <v>408</v>
      </c>
      <c r="G544" s="8">
        <v>1982</v>
      </c>
      <c r="H544" s="8" t="s">
        <v>112</v>
      </c>
      <c r="I544" s="11">
        <v>645.05999999999995</v>
      </c>
      <c r="J544" s="8">
        <v>2</v>
      </c>
      <c r="K544" s="8" t="s">
        <v>131</v>
      </c>
      <c r="L544" s="74">
        <f t="shared" si="40"/>
        <v>2012</v>
      </c>
      <c r="M544" s="69"/>
      <c r="N544" s="71">
        <f t="shared" si="41"/>
        <v>2042</v>
      </c>
      <c r="O544" s="71"/>
      <c r="P544" s="72"/>
      <c r="Q544" s="32"/>
      <c r="R544" s="73">
        <f t="shared" si="39"/>
        <v>22577.1</v>
      </c>
      <c r="S544">
        <v>1</v>
      </c>
      <c r="U544" s="23">
        <f>SUM(U543:V543)</f>
        <v>0</v>
      </c>
      <c r="AI544"/>
      <c r="AJ544"/>
      <c r="AK544"/>
      <c r="AL544"/>
    </row>
    <row r="545" spans="1:38" s="2" customFormat="1">
      <c r="A545">
        <v>538</v>
      </c>
      <c r="B545" s="8">
        <v>523</v>
      </c>
      <c r="C545" s="8">
        <v>51</v>
      </c>
      <c r="D545" s="8" t="s">
        <v>409</v>
      </c>
      <c r="E545" s="8" t="s">
        <v>160</v>
      </c>
      <c r="F545" s="8" t="s">
        <v>403</v>
      </c>
      <c r="G545" s="8">
        <v>1984</v>
      </c>
      <c r="H545" s="8" t="s">
        <v>112</v>
      </c>
      <c r="I545" s="11">
        <v>1480.94</v>
      </c>
      <c r="J545" s="8">
        <v>2</v>
      </c>
      <c r="K545" s="8" t="s">
        <v>131</v>
      </c>
      <c r="L545" s="74">
        <f t="shared" si="40"/>
        <v>2014</v>
      </c>
      <c r="M545" s="69"/>
      <c r="N545" s="71">
        <f t="shared" si="41"/>
        <v>2044</v>
      </c>
      <c r="O545" s="71"/>
      <c r="P545" s="72"/>
      <c r="Q545" s="32"/>
      <c r="R545" s="73">
        <f t="shared" si="39"/>
        <v>51832.9</v>
      </c>
      <c r="S545">
        <v>1</v>
      </c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</row>
    <row r="546" spans="1:38">
      <c r="A546">
        <v>555</v>
      </c>
      <c r="B546" s="8">
        <v>540</v>
      </c>
      <c r="C546" s="8">
        <v>51</v>
      </c>
      <c r="D546" s="8" t="s">
        <v>410</v>
      </c>
      <c r="E546" s="8" t="s">
        <v>171</v>
      </c>
      <c r="F546" s="8" t="s">
        <v>403</v>
      </c>
      <c r="G546" s="8">
        <v>1987</v>
      </c>
      <c r="H546" s="8" t="s">
        <v>112</v>
      </c>
      <c r="I546" s="11">
        <v>1257.3699999999999</v>
      </c>
      <c r="J546" s="8">
        <v>1</v>
      </c>
      <c r="K546" s="8" t="s">
        <v>131</v>
      </c>
      <c r="L546" s="69">
        <f t="shared" si="40"/>
        <v>2017</v>
      </c>
      <c r="M546" s="69"/>
      <c r="N546" s="71">
        <f t="shared" si="41"/>
        <v>2047</v>
      </c>
      <c r="O546" s="71"/>
      <c r="P546" s="72"/>
      <c r="Q546" s="32">
        <f t="shared" ref="Q546:Q566" si="42">I546*M$6</f>
        <v>18860.55</v>
      </c>
      <c r="R546" s="73">
        <f t="shared" si="39"/>
        <v>44007.95</v>
      </c>
      <c r="S546">
        <v>1</v>
      </c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8">
      <c r="A547">
        <v>547</v>
      </c>
      <c r="B547" s="8">
        <v>532</v>
      </c>
      <c r="C547" s="8">
        <v>51</v>
      </c>
      <c r="D547" s="8" t="s">
        <v>411</v>
      </c>
      <c r="E547" s="8" t="s">
        <v>176</v>
      </c>
      <c r="F547" s="8" t="s">
        <v>203</v>
      </c>
      <c r="G547" s="8">
        <v>1988</v>
      </c>
      <c r="H547" s="8"/>
      <c r="I547" s="11">
        <v>9.93</v>
      </c>
      <c r="J547" s="8"/>
      <c r="K547" s="8" t="s">
        <v>151</v>
      </c>
      <c r="L547" s="69">
        <f t="shared" si="40"/>
        <v>2018</v>
      </c>
      <c r="M547" s="69"/>
      <c r="N547" s="71">
        <f t="shared" si="41"/>
        <v>2048</v>
      </c>
      <c r="O547" s="71"/>
      <c r="P547" s="72"/>
      <c r="Q547" s="32">
        <f t="shared" si="42"/>
        <v>148.94999999999999</v>
      </c>
      <c r="R547" s="73">
        <f t="shared" si="39"/>
        <v>347.55</v>
      </c>
      <c r="S547">
        <v>1</v>
      </c>
    </row>
    <row r="548" spans="1:38">
      <c r="A548">
        <v>556</v>
      </c>
      <c r="B548" s="8">
        <v>541</v>
      </c>
      <c r="C548" s="8">
        <v>51</v>
      </c>
      <c r="D548" s="8" t="s">
        <v>410</v>
      </c>
      <c r="E548" s="8" t="s">
        <v>171</v>
      </c>
      <c r="F548" s="8" t="s">
        <v>203</v>
      </c>
      <c r="G548" s="8">
        <v>1988</v>
      </c>
      <c r="H548" s="8"/>
      <c r="I548" s="11">
        <v>26.5</v>
      </c>
      <c r="J548" s="8"/>
      <c r="K548" s="8" t="s">
        <v>151</v>
      </c>
      <c r="L548" s="69">
        <f t="shared" si="40"/>
        <v>2018</v>
      </c>
      <c r="M548" s="69"/>
      <c r="N548" s="71">
        <f t="shared" si="41"/>
        <v>2048</v>
      </c>
      <c r="O548" s="71"/>
      <c r="P548" s="72"/>
      <c r="Q548" s="32">
        <f t="shared" si="42"/>
        <v>397.5</v>
      </c>
      <c r="R548" s="73">
        <f t="shared" si="39"/>
        <v>927.5</v>
      </c>
      <c r="S548">
        <v>1</v>
      </c>
    </row>
    <row r="549" spans="1:38" s="2" customFormat="1">
      <c r="A549">
        <v>551</v>
      </c>
      <c r="B549" s="8">
        <v>536</v>
      </c>
      <c r="C549" s="8">
        <v>51</v>
      </c>
      <c r="D549" s="8" t="s">
        <v>412</v>
      </c>
      <c r="E549" s="8" t="s">
        <v>190</v>
      </c>
      <c r="F549" s="8" t="s">
        <v>403</v>
      </c>
      <c r="G549" s="8">
        <v>1989</v>
      </c>
      <c r="H549" s="8" t="s">
        <v>112</v>
      </c>
      <c r="I549" s="11">
        <v>1499.72</v>
      </c>
      <c r="J549" s="8">
        <v>3</v>
      </c>
      <c r="K549" s="8" t="s">
        <v>131</v>
      </c>
      <c r="L549" s="69">
        <f t="shared" si="40"/>
        <v>2019</v>
      </c>
      <c r="M549" s="69"/>
      <c r="N549" s="71">
        <f t="shared" si="41"/>
        <v>2049</v>
      </c>
      <c r="O549" s="71"/>
      <c r="P549" s="72"/>
      <c r="Q549" s="32">
        <f t="shared" si="42"/>
        <v>22495.8</v>
      </c>
      <c r="R549" s="73">
        <f t="shared" si="39"/>
        <v>52490.200000000004</v>
      </c>
      <c r="S549">
        <v>1</v>
      </c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</row>
    <row r="550" spans="1:38">
      <c r="A550">
        <v>552</v>
      </c>
      <c r="B550" s="8">
        <v>537</v>
      </c>
      <c r="C550" s="8">
        <v>51</v>
      </c>
      <c r="D550" s="8" t="s">
        <v>412</v>
      </c>
      <c r="E550" s="8" t="s">
        <v>190</v>
      </c>
      <c r="F550" s="8" t="s">
        <v>163</v>
      </c>
      <c r="G550" s="8">
        <v>1989</v>
      </c>
      <c r="H550" s="8"/>
      <c r="I550" s="11">
        <v>18</v>
      </c>
      <c r="J550" s="8"/>
      <c r="K550" s="8" t="s">
        <v>131</v>
      </c>
      <c r="L550" s="69">
        <f t="shared" si="40"/>
        <v>2019</v>
      </c>
      <c r="M550" s="69"/>
      <c r="N550" s="71">
        <f t="shared" si="41"/>
        <v>2049</v>
      </c>
      <c r="O550" s="71"/>
      <c r="P550" s="72"/>
      <c r="Q550" s="32">
        <f t="shared" si="42"/>
        <v>270</v>
      </c>
      <c r="R550" s="73">
        <f t="shared" si="39"/>
        <v>630</v>
      </c>
      <c r="S550">
        <v>1</v>
      </c>
    </row>
    <row r="551" spans="1:38">
      <c r="A551">
        <v>533</v>
      </c>
      <c r="B551" s="8">
        <v>518</v>
      </c>
      <c r="C551" s="8">
        <v>51</v>
      </c>
      <c r="D551" s="8" t="s">
        <v>402</v>
      </c>
      <c r="E551" s="8" t="s">
        <v>129</v>
      </c>
      <c r="F551" s="8" t="s">
        <v>203</v>
      </c>
      <c r="G551" s="8">
        <v>1990</v>
      </c>
      <c r="H551" s="8"/>
      <c r="I551" s="11">
        <v>9.94</v>
      </c>
      <c r="J551" s="8"/>
      <c r="K551" s="8" t="s">
        <v>151</v>
      </c>
      <c r="L551" s="69">
        <f t="shared" si="40"/>
        <v>2020</v>
      </c>
      <c r="M551" s="69"/>
      <c r="N551" s="71">
        <f t="shared" si="41"/>
        <v>2050</v>
      </c>
      <c r="O551" s="71"/>
      <c r="P551" s="72"/>
      <c r="Q551" s="32">
        <f t="shared" si="42"/>
        <v>149.1</v>
      </c>
      <c r="R551" s="73">
        <f t="shared" si="39"/>
        <v>347.9</v>
      </c>
      <c r="S551">
        <v>1</v>
      </c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8">
      <c r="A552">
        <v>548</v>
      </c>
      <c r="B552" s="8">
        <v>533</v>
      </c>
      <c r="C552" s="8">
        <v>51</v>
      </c>
      <c r="D552" s="8" t="s">
        <v>411</v>
      </c>
      <c r="E552" s="8" t="s">
        <v>176</v>
      </c>
      <c r="F552" s="8" t="s">
        <v>181</v>
      </c>
      <c r="G552" s="8">
        <v>1990</v>
      </c>
      <c r="H552" s="8"/>
      <c r="I552" s="11">
        <v>20</v>
      </c>
      <c r="J552" s="8"/>
      <c r="K552" s="8" t="s">
        <v>165</v>
      </c>
      <c r="L552" s="69">
        <f t="shared" si="40"/>
        <v>2020</v>
      </c>
      <c r="M552" s="69"/>
      <c r="N552" s="71">
        <f t="shared" si="41"/>
        <v>2050</v>
      </c>
      <c r="O552" s="71"/>
      <c r="P552" s="72"/>
      <c r="Q552" s="32">
        <f t="shared" si="42"/>
        <v>300</v>
      </c>
      <c r="R552" s="73">
        <f t="shared" si="39"/>
        <v>700</v>
      </c>
      <c r="S552">
        <v>1</v>
      </c>
    </row>
    <row r="553" spans="1:38">
      <c r="A553">
        <v>549</v>
      </c>
      <c r="B553" s="8">
        <v>534</v>
      </c>
      <c r="C553" s="8">
        <v>51</v>
      </c>
      <c r="D553" s="8" t="s">
        <v>411</v>
      </c>
      <c r="E553" s="8" t="s">
        <v>176</v>
      </c>
      <c r="F553" s="8" t="s">
        <v>413</v>
      </c>
      <c r="G553" s="8">
        <v>1991</v>
      </c>
      <c r="H553" s="8"/>
      <c r="I553" s="11">
        <v>66</v>
      </c>
      <c r="J553" s="8">
        <v>1</v>
      </c>
      <c r="K553" s="8" t="s">
        <v>151</v>
      </c>
      <c r="L553" s="69">
        <f t="shared" si="40"/>
        <v>2021</v>
      </c>
      <c r="M553" s="69"/>
      <c r="N553" s="71">
        <f t="shared" si="41"/>
        <v>2051</v>
      </c>
      <c r="O553" s="71"/>
      <c r="P553" s="72"/>
      <c r="Q553" s="32">
        <f t="shared" si="42"/>
        <v>990</v>
      </c>
      <c r="R553" s="73">
        <f t="shared" si="39"/>
        <v>2310</v>
      </c>
      <c r="S553">
        <v>1</v>
      </c>
      <c r="AL553" s="2"/>
    </row>
    <row r="554" spans="1:38">
      <c r="A554">
        <v>535</v>
      </c>
      <c r="B554" s="8">
        <v>520</v>
      </c>
      <c r="C554" s="8">
        <v>51</v>
      </c>
      <c r="D554" s="8" t="s">
        <v>406</v>
      </c>
      <c r="E554" s="8" t="s">
        <v>153</v>
      </c>
      <c r="F554" s="8" t="s">
        <v>414</v>
      </c>
      <c r="G554" s="8">
        <v>1992</v>
      </c>
      <c r="H554" s="8" t="s">
        <v>112</v>
      </c>
      <c r="I554" s="11">
        <v>571.99</v>
      </c>
      <c r="J554" s="8">
        <v>3</v>
      </c>
      <c r="K554" s="8" t="s">
        <v>131</v>
      </c>
      <c r="L554" s="69">
        <f t="shared" si="40"/>
        <v>2022</v>
      </c>
      <c r="M554" s="69"/>
      <c r="N554" s="71">
        <f t="shared" si="41"/>
        <v>2052</v>
      </c>
      <c r="O554" s="71"/>
      <c r="P554" s="72"/>
      <c r="Q554" s="32">
        <f t="shared" si="42"/>
        <v>8579.85</v>
      </c>
      <c r="R554" s="73">
        <f t="shared" si="39"/>
        <v>20019.650000000001</v>
      </c>
      <c r="S554">
        <v>1</v>
      </c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</row>
    <row r="555" spans="1:38">
      <c r="A555">
        <v>542</v>
      </c>
      <c r="B555" s="8">
        <v>527</v>
      </c>
      <c r="C555" s="8">
        <v>51</v>
      </c>
      <c r="D555" s="8" t="s">
        <v>415</v>
      </c>
      <c r="E555" s="8" t="s">
        <v>144</v>
      </c>
      <c r="F555" s="8" t="s">
        <v>403</v>
      </c>
      <c r="G555" s="8">
        <v>1992</v>
      </c>
      <c r="H555" s="8" t="s">
        <v>112</v>
      </c>
      <c r="I555" s="11">
        <v>1779.34</v>
      </c>
      <c r="J555" s="8">
        <v>2</v>
      </c>
      <c r="K555" s="8" t="s">
        <v>131</v>
      </c>
      <c r="L555" s="69">
        <f t="shared" si="40"/>
        <v>2022</v>
      </c>
      <c r="M555" s="69"/>
      <c r="N555" s="71">
        <f t="shared" si="41"/>
        <v>2052</v>
      </c>
      <c r="O555" s="71"/>
      <c r="P555" s="72"/>
      <c r="Q555" s="32">
        <f t="shared" si="42"/>
        <v>26690.1</v>
      </c>
      <c r="R555" s="73">
        <f t="shared" si="39"/>
        <v>62276.899999999994</v>
      </c>
      <c r="S555">
        <v>1</v>
      </c>
      <c r="AI555" s="2"/>
      <c r="AJ555" s="2"/>
      <c r="AK555" s="2"/>
    </row>
    <row r="556" spans="1:38">
      <c r="A556">
        <v>536</v>
      </c>
      <c r="B556" s="8">
        <v>521</v>
      </c>
      <c r="C556" s="8">
        <v>51</v>
      </c>
      <c r="D556" s="8" t="s">
        <v>416</v>
      </c>
      <c r="E556" s="8" t="s">
        <v>141</v>
      </c>
      <c r="F556" s="8" t="s">
        <v>403</v>
      </c>
      <c r="G556" s="8">
        <v>1994</v>
      </c>
      <c r="H556" s="8" t="s">
        <v>112</v>
      </c>
      <c r="I556" s="11">
        <v>1734.65</v>
      </c>
      <c r="J556" s="8">
        <v>2</v>
      </c>
      <c r="K556" s="8" t="s">
        <v>131</v>
      </c>
      <c r="L556" s="69">
        <f t="shared" si="40"/>
        <v>2024</v>
      </c>
      <c r="M556" s="69"/>
      <c r="N556" s="71">
        <f t="shared" si="41"/>
        <v>2054</v>
      </c>
      <c r="O556" s="71"/>
      <c r="P556" s="72"/>
      <c r="Q556" s="32">
        <f t="shared" si="42"/>
        <v>26019.75</v>
      </c>
      <c r="R556" s="73">
        <f t="shared" si="39"/>
        <v>60712.75</v>
      </c>
      <c r="S556">
        <v>1</v>
      </c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8">
      <c r="A557">
        <v>543</v>
      </c>
      <c r="B557" s="8">
        <v>528</v>
      </c>
      <c r="C557" s="8">
        <v>51</v>
      </c>
      <c r="D557" s="8" t="s">
        <v>411</v>
      </c>
      <c r="E557" s="8" t="s">
        <v>176</v>
      </c>
      <c r="F557" s="8" t="s">
        <v>403</v>
      </c>
      <c r="G557" s="8">
        <v>1995</v>
      </c>
      <c r="H557" s="8" t="s">
        <v>112</v>
      </c>
      <c r="I557" s="11">
        <v>1310.57</v>
      </c>
      <c r="J557" s="8">
        <v>2</v>
      </c>
      <c r="K557" s="8" t="s">
        <v>131</v>
      </c>
      <c r="L557" s="69">
        <f t="shared" si="40"/>
        <v>2025</v>
      </c>
      <c r="M557" s="69"/>
      <c r="N557" s="70">
        <f t="shared" si="41"/>
        <v>2055</v>
      </c>
      <c r="O557" s="71"/>
      <c r="P557" s="72"/>
      <c r="Q557" s="32">
        <f t="shared" si="42"/>
        <v>19658.55</v>
      </c>
      <c r="R557" s="73"/>
      <c r="S557">
        <v>1</v>
      </c>
    </row>
    <row r="558" spans="1:38">
      <c r="A558">
        <v>553</v>
      </c>
      <c r="B558" s="8">
        <v>538</v>
      </c>
      <c r="C558" s="8">
        <v>51</v>
      </c>
      <c r="D558" s="8" t="s">
        <v>417</v>
      </c>
      <c r="E558" s="8" t="s">
        <v>138</v>
      </c>
      <c r="F558" s="8" t="s">
        <v>408</v>
      </c>
      <c r="G558" s="8">
        <v>1995</v>
      </c>
      <c r="H558" s="8" t="s">
        <v>112</v>
      </c>
      <c r="I558" s="11">
        <f>2348.66-255.73</f>
        <v>2092.9299999999998</v>
      </c>
      <c r="J558" s="8">
        <v>3</v>
      </c>
      <c r="K558" s="8" t="s">
        <v>131</v>
      </c>
      <c r="L558" s="69">
        <f t="shared" si="40"/>
        <v>2025</v>
      </c>
      <c r="M558" s="69"/>
      <c r="N558" s="70">
        <f t="shared" si="41"/>
        <v>2055</v>
      </c>
      <c r="O558" s="71"/>
      <c r="P558" s="72"/>
      <c r="Q558" s="32">
        <f t="shared" si="42"/>
        <v>31393.949999999997</v>
      </c>
      <c r="R558" s="73"/>
      <c r="S558">
        <v>1</v>
      </c>
    </row>
    <row r="559" spans="1:38">
      <c r="A559">
        <v>544</v>
      </c>
      <c r="B559" s="8">
        <v>529</v>
      </c>
      <c r="C559" s="8">
        <v>51</v>
      </c>
      <c r="D559" s="8" t="s">
        <v>411</v>
      </c>
      <c r="E559" s="8" t="s">
        <v>176</v>
      </c>
      <c r="F559" s="8" t="s">
        <v>418</v>
      </c>
      <c r="G559" s="8">
        <v>1996</v>
      </c>
      <c r="H559" s="8"/>
      <c r="I559" s="11">
        <v>31.14</v>
      </c>
      <c r="J559" s="8"/>
      <c r="K559" s="8" t="s">
        <v>131</v>
      </c>
      <c r="L559" s="69">
        <f t="shared" si="40"/>
        <v>2026</v>
      </c>
      <c r="M559" s="69"/>
      <c r="N559" s="70">
        <f t="shared" si="41"/>
        <v>2056</v>
      </c>
      <c r="O559" s="71"/>
      <c r="P559" s="72"/>
      <c r="Q559" s="32">
        <f t="shared" si="42"/>
        <v>467.1</v>
      </c>
      <c r="R559" s="73"/>
      <c r="S559">
        <v>1</v>
      </c>
    </row>
    <row r="560" spans="1:38">
      <c r="A560">
        <v>545</v>
      </c>
      <c r="B560" s="8">
        <v>530</v>
      </c>
      <c r="C560" s="8">
        <v>51</v>
      </c>
      <c r="D560" s="8" t="s">
        <v>411</v>
      </c>
      <c r="E560" s="8" t="s">
        <v>176</v>
      </c>
      <c r="F560" s="8" t="s">
        <v>247</v>
      </c>
      <c r="G560" s="8">
        <v>1996</v>
      </c>
      <c r="H560" s="8"/>
      <c r="I560" s="11">
        <v>13.72</v>
      </c>
      <c r="J560" s="8"/>
      <c r="K560" s="8" t="s">
        <v>151</v>
      </c>
      <c r="L560" s="69">
        <f t="shared" si="40"/>
        <v>2026</v>
      </c>
      <c r="M560" s="69"/>
      <c r="N560" s="70">
        <f t="shared" si="41"/>
        <v>2056</v>
      </c>
      <c r="O560" s="71"/>
      <c r="P560" s="72"/>
      <c r="Q560" s="32">
        <f t="shared" si="42"/>
        <v>205.8</v>
      </c>
      <c r="R560" s="73"/>
      <c r="S560">
        <v>1</v>
      </c>
    </row>
    <row r="561" spans="1:38">
      <c r="A561">
        <v>546</v>
      </c>
      <c r="B561" s="8">
        <v>531</v>
      </c>
      <c r="C561" s="8">
        <v>51</v>
      </c>
      <c r="D561" s="8" t="s">
        <v>411</v>
      </c>
      <c r="E561" s="8" t="s">
        <v>176</v>
      </c>
      <c r="F561" s="8" t="s">
        <v>202</v>
      </c>
      <c r="G561" s="8">
        <v>1996</v>
      </c>
      <c r="H561" s="8"/>
      <c r="I561" s="11">
        <v>3.25</v>
      </c>
      <c r="J561" s="8"/>
      <c r="K561" s="8" t="s">
        <v>131</v>
      </c>
      <c r="L561" s="69">
        <f t="shared" si="40"/>
        <v>2026</v>
      </c>
      <c r="M561" s="69"/>
      <c r="N561" s="70">
        <f t="shared" si="41"/>
        <v>2056</v>
      </c>
      <c r="O561" s="71"/>
      <c r="P561" s="72"/>
      <c r="Q561" s="32">
        <f t="shared" si="42"/>
        <v>48.75</v>
      </c>
      <c r="R561" s="73"/>
      <c r="S561">
        <v>1</v>
      </c>
    </row>
    <row r="562" spans="1:38">
      <c r="A562">
        <v>550</v>
      </c>
      <c r="B562" s="8">
        <v>535</v>
      </c>
      <c r="C562" s="8">
        <v>51</v>
      </c>
      <c r="D562" s="8" t="s">
        <v>419</v>
      </c>
      <c r="E562" s="8" t="s">
        <v>162</v>
      </c>
      <c r="F562" s="8" t="s">
        <v>403</v>
      </c>
      <c r="G562" s="8">
        <v>1996</v>
      </c>
      <c r="H562" s="8" t="s">
        <v>112</v>
      </c>
      <c r="I562" s="11">
        <v>1467.41</v>
      </c>
      <c r="J562" s="8">
        <v>2</v>
      </c>
      <c r="K562" s="8" t="s">
        <v>131</v>
      </c>
      <c r="L562" s="69">
        <f t="shared" si="40"/>
        <v>2026</v>
      </c>
      <c r="M562" s="69"/>
      <c r="N562" s="70">
        <f t="shared" si="41"/>
        <v>2056</v>
      </c>
      <c r="O562" s="71"/>
      <c r="P562" s="72"/>
      <c r="Q562" s="32">
        <f t="shared" si="42"/>
        <v>22011.15</v>
      </c>
      <c r="R562" s="73"/>
      <c r="S562">
        <v>1</v>
      </c>
    </row>
    <row r="563" spans="1:38" s="2" customFormat="1">
      <c r="A563">
        <v>554</v>
      </c>
      <c r="B563" s="8">
        <v>539</v>
      </c>
      <c r="C563" s="8">
        <v>51</v>
      </c>
      <c r="D563" s="8" t="s">
        <v>420</v>
      </c>
      <c r="E563" s="8" t="s">
        <v>186</v>
      </c>
      <c r="F563" s="8" t="s">
        <v>408</v>
      </c>
      <c r="G563" s="8">
        <v>1998</v>
      </c>
      <c r="H563" s="8" t="s">
        <v>112</v>
      </c>
      <c r="I563" s="11">
        <f>2053.56-228.63</f>
        <v>1824.9299999999998</v>
      </c>
      <c r="J563" s="8">
        <v>3</v>
      </c>
      <c r="K563" s="8" t="s">
        <v>131</v>
      </c>
      <c r="L563" s="69">
        <f t="shared" si="40"/>
        <v>2028</v>
      </c>
      <c r="M563" s="69"/>
      <c r="N563" s="70">
        <f t="shared" si="41"/>
        <v>2058</v>
      </c>
      <c r="O563" s="71"/>
      <c r="P563" s="72"/>
      <c r="Q563" s="32">
        <f t="shared" si="42"/>
        <v>27373.949999999997</v>
      </c>
      <c r="R563" s="75"/>
      <c r="S563">
        <v>1</v>
      </c>
      <c r="AL563"/>
    </row>
    <row r="564" spans="1:38" s="2" customFormat="1">
      <c r="A564">
        <v>537</v>
      </c>
      <c r="B564" s="8">
        <v>522</v>
      </c>
      <c r="C564" s="8">
        <v>51</v>
      </c>
      <c r="D564" s="8" t="s">
        <v>421</v>
      </c>
      <c r="E564" s="8" t="s">
        <v>135</v>
      </c>
      <c r="F564" s="8" t="s">
        <v>403</v>
      </c>
      <c r="G564" s="8">
        <v>2005</v>
      </c>
      <c r="H564" s="8" t="s">
        <v>112</v>
      </c>
      <c r="I564" s="11">
        <v>1759.32</v>
      </c>
      <c r="J564" s="8">
        <v>3</v>
      </c>
      <c r="K564" s="8" t="s">
        <v>131</v>
      </c>
      <c r="L564" s="69">
        <f t="shared" si="40"/>
        <v>2035</v>
      </c>
      <c r="M564" s="69"/>
      <c r="N564" s="70">
        <f t="shared" si="41"/>
        <v>2065</v>
      </c>
      <c r="O564" s="71"/>
      <c r="P564" s="72"/>
      <c r="Q564" s="32">
        <f t="shared" si="42"/>
        <v>26389.8</v>
      </c>
      <c r="R564" s="73"/>
      <c r="S564">
        <v>1</v>
      </c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</row>
    <row r="565" spans="1:38">
      <c r="A565">
        <v>540</v>
      </c>
      <c r="B565" s="8">
        <v>525</v>
      </c>
      <c r="C565" s="8">
        <v>51</v>
      </c>
      <c r="D565" s="8" t="s">
        <v>422</v>
      </c>
      <c r="E565" s="8" t="s">
        <v>224</v>
      </c>
      <c r="F565" s="8" t="s">
        <v>403</v>
      </c>
      <c r="G565" s="8">
        <v>2008</v>
      </c>
      <c r="H565" s="8" t="s">
        <v>112</v>
      </c>
      <c r="I565" s="11">
        <v>1764.4</v>
      </c>
      <c r="J565" s="8">
        <v>2</v>
      </c>
      <c r="K565" s="8" t="s">
        <v>131</v>
      </c>
      <c r="L565" s="69">
        <f t="shared" si="40"/>
        <v>2038</v>
      </c>
      <c r="M565" s="69"/>
      <c r="N565" s="70">
        <f t="shared" si="41"/>
        <v>2068</v>
      </c>
      <c r="O565" s="71"/>
      <c r="P565" s="72"/>
      <c r="Q565" s="32">
        <f t="shared" si="42"/>
        <v>26466</v>
      </c>
      <c r="R565" s="75"/>
      <c r="S565">
        <v>1</v>
      </c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8">
      <c r="A566">
        <v>541</v>
      </c>
      <c r="B566" s="8">
        <v>526</v>
      </c>
      <c r="C566" s="8">
        <v>51</v>
      </c>
      <c r="D566" s="8" t="s">
        <v>423</v>
      </c>
      <c r="E566" s="8" t="s">
        <v>171</v>
      </c>
      <c r="F566" s="8" t="s">
        <v>403</v>
      </c>
      <c r="G566" s="8">
        <v>2009</v>
      </c>
      <c r="H566" s="8" t="s">
        <v>112</v>
      </c>
      <c r="I566" s="11">
        <v>1804.3</v>
      </c>
      <c r="J566" s="8">
        <v>2</v>
      </c>
      <c r="K566" s="8" t="s">
        <v>131</v>
      </c>
      <c r="L566" s="69">
        <f t="shared" si="40"/>
        <v>2039</v>
      </c>
      <c r="M566" s="69"/>
      <c r="N566" s="70">
        <f t="shared" si="41"/>
        <v>2069</v>
      </c>
      <c r="O566" s="71"/>
      <c r="P566" s="72"/>
      <c r="Q566" s="32">
        <f t="shared" si="42"/>
        <v>27064.5</v>
      </c>
      <c r="R566" s="73"/>
      <c r="S566">
        <v>1</v>
      </c>
    </row>
    <row r="567" spans="1:38">
      <c r="A567">
        <v>569</v>
      </c>
      <c r="B567" s="8">
        <v>554</v>
      </c>
      <c r="C567" s="8">
        <v>52</v>
      </c>
      <c r="D567" s="8" t="s">
        <v>424</v>
      </c>
      <c r="E567" s="8" t="s">
        <v>129</v>
      </c>
      <c r="F567" s="8" t="s">
        <v>425</v>
      </c>
      <c r="G567" s="8">
        <v>1963</v>
      </c>
      <c r="H567" s="8"/>
      <c r="I567" s="11">
        <v>68.5</v>
      </c>
      <c r="J567" s="8"/>
      <c r="K567" s="8" t="s">
        <v>158</v>
      </c>
      <c r="L567" s="74">
        <f t="shared" si="40"/>
        <v>1993</v>
      </c>
      <c r="M567" s="69"/>
      <c r="N567" s="71">
        <f t="shared" si="41"/>
        <v>2023</v>
      </c>
      <c r="O567" s="71">
        <f>N567+30</f>
        <v>2053</v>
      </c>
      <c r="P567" s="72"/>
      <c r="Q567" s="32">
        <f>I567*M$6*M$12</f>
        <v>1027.5</v>
      </c>
      <c r="R567" s="73">
        <f t="shared" ref="R567:R577" si="43">I567*M$12*M$7</f>
        <v>2397.5</v>
      </c>
      <c r="S567">
        <v>1</v>
      </c>
    </row>
    <row r="568" spans="1:38">
      <c r="A568">
        <v>570</v>
      </c>
      <c r="B568" s="8">
        <v>555</v>
      </c>
      <c r="C568" s="8">
        <v>52</v>
      </c>
      <c r="D568" s="8" t="s">
        <v>424</v>
      </c>
      <c r="E568" s="8" t="s">
        <v>129</v>
      </c>
      <c r="F568" s="8" t="s">
        <v>269</v>
      </c>
      <c r="G568" s="8">
        <v>1963</v>
      </c>
      <c r="H568" s="8"/>
      <c r="I568" s="11">
        <v>19.8</v>
      </c>
      <c r="J568" s="8"/>
      <c r="K568" s="8" t="s">
        <v>158</v>
      </c>
      <c r="L568" s="74">
        <f t="shared" si="40"/>
        <v>1993</v>
      </c>
      <c r="M568" s="69"/>
      <c r="N568" s="71">
        <f t="shared" si="41"/>
        <v>2023</v>
      </c>
      <c r="O568" s="71">
        <f>N568+30</f>
        <v>2053</v>
      </c>
      <c r="P568" s="72"/>
      <c r="Q568" s="32">
        <f>I568*M$6*M$12</f>
        <v>297</v>
      </c>
      <c r="R568" s="73">
        <f t="shared" si="43"/>
        <v>693</v>
      </c>
      <c r="S568">
        <v>1</v>
      </c>
    </row>
    <row r="569" spans="1:38">
      <c r="A569">
        <v>571</v>
      </c>
      <c r="B569" s="8">
        <v>556</v>
      </c>
      <c r="C569" s="8">
        <v>52</v>
      </c>
      <c r="D569" s="8" t="s">
        <v>424</v>
      </c>
      <c r="E569" s="8" t="s">
        <v>129</v>
      </c>
      <c r="F569" s="8" t="s">
        <v>426</v>
      </c>
      <c r="G569" s="8">
        <v>1963</v>
      </c>
      <c r="H569" s="8"/>
      <c r="I569" s="11">
        <v>39.700000000000003</v>
      </c>
      <c r="J569" s="8"/>
      <c r="K569" s="8" t="s">
        <v>158</v>
      </c>
      <c r="L569" s="74">
        <f t="shared" si="40"/>
        <v>1993</v>
      </c>
      <c r="M569" s="69"/>
      <c r="N569" s="71">
        <f t="shared" si="41"/>
        <v>2023</v>
      </c>
      <c r="O569" s="71">
        <f>N569+30</f>
        <v>2053</v>
      </c>
      <c r="P569" s="72"/>
      <c r="Q569" s="32">
        <f>I569*M$6*M$12</f>
        <v>595.5</v>
      </c>
      <c r="R569" s="73">
        <f t="shared" si="43"/>
        <v>1389.5</v>
      </c>
      <c r="S569">
        <v>1</v>
      </c>
    </row>
    <row r="570" spans="1:38">
      <c r="A570">
        <v>580</v>
      </c>
      <c r="B570" s="8">
        <v>565</v>
      </c>
      <c r="C570" s="8">
        <v>52</v>
      </c>
      <c r="D570" s="8" t="s">
        <v>427</v>
      </c>
      <c r="E570" s="8" t="s">
        <v>190</v>
      </c>
      <c r="F570" s="8" t="s">
        <v>428</v>
      </c>
      <c r="G570" s="8">
        <v>1964</v>
      </c>
      <c r="H570" s="8"/>
      <c r="I570" s="11">
        <v>165</v>
      </c>
      <c r="J570" s="8"/>
      <c r="K570" s="8" t="s">
        <v>158</v>
      </c>
      <c r="L570" s="74">
        <f t="shared" si="40"/>
        <v>1994</v>
      </c>
      <c r="M570" s="74"/>
      <c r="N570" s="71">
        <f t="shared" si="41"/>
        <v>2024</v>
      </c>
      <c r="O570" s="71">
        <f>N570+30</f>
        <v>2054</v>
      </c>
      <c r="P570" s="72"/>
      <c r="Q570" s="32">
        <f>I570*M$6*M$12</f>
        <v>2475</v>
      </c>
      <c r="R570" s="73">
        <f t="shared" si="43"/>
        <v>5775</v>
      </c>
      <c r="S570">
        <v>1</v>
      </c>
    </row>
    <row r="571" spans="1:38">
      <c r="A571">
        <v>566</v>
      </c>
      <c r="B571" s="8">
        <v>551</v>
      </c>
      <c r="C571" s="8">
        <v>52</v>
      </c>
      <c r="D571" s="8" t="s">
        <v>429</v>
      </c>
      <c r="E571" s="8" t="s">
        <v>162</v>
      </c>
      <c r="F571" s="8" t="s">
        <v>150</v>
      </c>
      <c r="G571" s="8">
        <v>1973</v>
      </c>
      <c r="H571" s="8" t="s">
        <v>112</v>
      </c>
      <c r="I571" s="11">
        <v>3197.86</v>
      </c>
      <c r="J571" s="8">
        <v>2</v>
      </c>
      <c r="K571" s="8" t="s">
        <v>131</v>
      </c>
      <c r="L571" s="74">
        <f t="shared" si="40"/>
        <v>2003</v>
      </c>
      <c r="M571" s="69"/>
      <c r="N571" s="71">
        <f t="shared" si="41"/>
        <v>2033</v>
      </c>
      <c r="O571" s="71"/>
      <c r="P571" s="72"/>
      <c r="Q571" s="32"/>
      <c r="R571" s="73">
        <f t="shared" si="43"/>
        <v>111925.1</v>
      </c>
      <c r="S571">
        <v>1</v>
      </c>
    </row>
    <row r="572" spans="1:38">
      <c r="A572">
        <v>572</v>
      </c>
      <c r="B572" s="8">
        <v>557</v>
      </c>
      <c r="C572" s="8">
        <v>52</v>
      </c>
      <c r="D572" s="8" t="s">
        <v>430</v>
      </c>
      <c r="E572" s="8" t="s">
        <v>144</v>
      </c>
      <c r="F572" s="8" t="s">
        <v>431</v>
      </c>
      <c r="G572" s="8">
        <v>1978</v>
      </c>
      <c r="H572" s="8"/>
      <c r="I572" s="11">
        <v>40.76</v>
      </c>
      <c r="J572" s="8"/>
      <c r="K572" s="8" t="s">
        <v>165</v>
      </c>
      <c r="L572" s="74">
        <f t="shared" si="40"/>
        <v>2008</v>
      </c>
      <c r="M572" s="69"/>
      <c r="N572" s="71">
        <f t="shared" si="41"/>
        <v>2038</v>
      </c>
      <c r="O572" s="71"/>
      <c r="P572" s="72"/>
      <c r="Q572" s="32"/>
      <c r="R572" s="73">
        <f t="shared" si="43"/>
        <v>1426.6</v>
      </c>
      <c r="S572">
        <v>1</v>
      </c>
    </row>
    <row r="573" spans="1:38">
      <c r="A573">
        <v>573</v>
      </c>
      <c r="B573" s="8">
        <v>558</v>
      </c>
      <c r="C573" s="8">
        <v>52</v>
      </c>
      <c r="D573" s="8" t="s">
        <v>430</v>
      </c>
      <c r="E573" s="8" t="s">
        <v>144</v>
      </c>
      <c r="F573" s="8" t="s">
        <v>258</v>
      </c>
      <c r="G573" s="8">
        <v>1978</v>
      </c>
      <c r="H573" s="8"/>
      <c r="I573" s="11">
        <v>9.7799999999999994</v>
      </c>
      <c r="J573" s="8"/>
      <c r="K573" s="8" t="s">
        <v>131</v>
      </c>
      <c r="L573" s="74">
        <f t="shared" si="40"/>
        <v>2008</v>
      </c>
      <c r="M573" s="69"/>
      <c r="N573" s="71">
        <f t="shared" si="41"/>
        <v>2038</v>
      </c>
      <c r="O573" s="71"/>
      <c r="P573" s="72"/>
      <c r="Q573" s="32"/>
      <c r="R573" s="73">
        <f t="shared" si="43"/>
        <v>342.29999999999995</v>
      </c>
      <c r="S573">
        <v>1</v>
      </c>
    </row>
    <row r="574" spans="1:38">
      <c r="A574">
        <v>574</v>
      </c>
      <c r="B574" s="8">
        <v>559</v>
      </c>
      <c r="C574" s="8">
        <v>52</v>
      </c>
      <c r="D574" s="8" t="s">
        <v>430</v>
      </c>
      <c r="E574" s="8" t="s">
        <v>144</v>
      </c>
      <c r="F574" s="8" t="s">
        <v>258</v>
      </c>
      <c r="G574" s="8">
        <v>1978</v>
      </c>
      <c r="H574" s="8"/>
      <c r="I574" s="11">
        <v>9.7799999999999994</v>
      </c>
      <c r="J574" s="8"/>
      <c r="K574" s="8" t="s">
        <v>131</v>
      </c>
      <c r="L574" s="74">
        <f t="shared" si="40"/>
        <v>2008</v>
      </c>
      <c r="M574" s="69"/>
      <c r="N574" s="71">
        <f t="shared" si="41"/>
        <v>2038</v>
      </c>
      <c r="O574" s="71"/>
      <c r="P574" s="72"/>
      <c r="Q574" s="32"/>
      <c r="R574" s="73">
        <f t="shared" si="43"/>
        <v>342.29999999999995</v>
      </c>
      <c r="S574">
        <v>1</v>
      </c>
    </row>
    <row r="575" spans="1:38">
      <c r="A575">
        <v>563</v>
      </c>
      <c r="B575" s="8">
        <v>548</v>
      </c>
      <c r="C575" s="8">
        <v>52</v>
      </c>
      <c r="D575" s="8" t="s">
        <v>432</v>
      </c>
      <c r="E575" s="8" t="s">
        <v>176</v>
      </c>
      <c r="F575" s="8" t="s">
        <v>287</v>
      </c>
      <c r="G575" s="8">
        <v>1980</v>
      </c>
      <c r="H575" s="8" t="s">
        <v>112</v>
      </c>
      <c r="I575" s="11">
        <v>1478.6</v>
      </c>
      <c r="J575" s="8">
        <v>2</v>
      </c>
      <c r="K575" s="8" t="s">
        <v>131</v>
      </c>
      <c r="L575" s="74">
        <f t="shared" si="40"/>
        <v>2010</v>
      </c>
      <c r="M575" s="69"/>
      <c r="N575" s="71">
        <f t="shared" si="41"/>
        <v>2040</v>
      </c>
      <c r="O575" s="71"/>
      <c r="P575" s="72"/>
      <c r="Q575" s="32"/>
      <c r="R575" s="73">
        <f t="shared" si="43"/>
        <v>51751</v>
      </c>
      <c r="S575">
        <v>1</v>
      </c>
    </row>
    <row r="576" spans="1:38">
      <c r="A576">
        <v>558</v>
      </c>
      <c r="B576" s="8">
        <v>543</v>
      </c>
      <c r="C576" s="8">
        <v>52</v>
      </c>
      <c r="D576" s="8" t="s">
        <v>433</v>
      </c>
      <c r="E576" s="8" t="s">
        <v>135</v>
      </c>
      <c r="F576" s="8" t="s">
        <v>434</v>
      </c>
      <c r="G576" s="8">
        <v>1990</v>
      </c>
      <c r="H576" s="8"/>
      <c r="I576" s="11">
        <v>4537.09</v>
      </c>
      <c r="J576" s="8"/>
      <c r="K576" s="8" t="s">
        <v>131</v>
      </c>
      <c r="L576" s="69">
        <f t="shared" si="40"/>
        <v>2020</v>
      </c>
      <c r="M576" s="69"/>
      <c r="N576" s="71">
        <f t="shared" si="41"/>
        <v>2050</v>
      </c>
      <c r="O576" s="71"/>
      <c r="P576" s="72"/>
      <c r="Q576" s="32">
        <f t="shared" ref="Q576:Q590" si="44">I576*M$6</f>
        <v>68056.350000000006</v>
      </c>
      <c r="R576" s="73">
        <f t="shared" si="43"/>
        <v>158798.15</v>
      </c>
      <c r="S576">
        <v>1</v>
      </c>
      <c r="T576" t="s">
        <v>435</v>
      </c>
      <c r="U576" s="4">
        <f>SUM(Q576:Q599)</f>
        <v>287824.05000000005</v>
      </c>
      <c r="V576" s="4">
        <f>SUM(R576:R599)</f>
        <v>835735.25</v>
      </c>
    </row>
    <row r="577" spans="1:37">
      <c r="A577">
        <v>576</v>
      </c>
      <c r="B577" s="8">
        <v>561</v>
      </c>
      <c r="C577" s="8">
        <v>52</v>
      </c>
      <c r="D577" s="8" t="s">
        <v>436</v>
      </c>
      <c r="E577" s="8" t="s">
        <v>129</v>
      </c>
      <c r="F577" s="8" t="s">
        <v>150</v>
      </c>
      <c r="G577" s="8">
        <v>1993</v>
      </c>
      <c r="H577" s="8"/>
      <c r="I577" s="11">
        <v>7107.16</v>
      </c>
      <c r="J577" s="8"/>
      <c r="K577" s="8" t="s">
        <v>281</v>
      </c>
      <c r="L577" s="69">
        <f t="shared" si="40"/>
        <v>2023</v>
      </c>
      <c r="M577" s="69"/>
      <c r="N577" s="71">
        <f t="shared" si="41"/>
        <v>2053</v>
      </c>
      <c r="O577" s="71"/>
      <c r="P577" s="72"/>
      <c r="Q577" s="32">
        <f t="shared" si="44"/>
        <v>106607.4</v>
      </c>
      <c r="R577" s="73">
        <f t="shared" si="43"/>
        <v>248750.6</v>
      </c>
      <c r="S577">
        <v>1</v>
      </c>
    </row>
    <row r="578" spans="1:37">
      <c r="A578">
        <v>560</v>
      </c>
      <c r="B578" s="8">
        <v>545</v>
      </c>
      <c r="C578" s="8">
        <v>52</v>
      </c>
      <c r="D578" s="8" t="s">
        <v>437</v>
      </c>
      <c r="E578" s="8" t="s">
        <v>224</v>
      </c>
      <c r="F578" s="8" t="s">
        <v>438</v>
      </c>
      <c r="G578" s="8">
        <v>1995</v>
      </c>
      <c r="H578" s="8" t="s">
        <v>112</v>
      </c>
      <c r="I578" s="11">
        <v>1151.3499999999999</v>
      </c>
      <c r="J578" s="8">
        <v>2</v>
      </c>
      <c r="K578" s="8" t="s">
        <v>131</v>
      </c>
      <c r="L578" s="69">
        <f t="shared" si="40"/>
        <v>2025</v>
      </c>
      <c r="M578" s="69"/>
      <c r="N578" s="70">
        <f t="shared" si="41"/>
        <v>2055</v>
      </c>
      <c r="O578" s="71"/>
      <c r="P578" s="72"/>
      <c r="Q578" s="32">
        <f t="shared" si="44"/>
        <v>17270.25</v>
      </c>
      <c r="R578" s="73"/>
      <c r="S578">
        <v>1</v>
      </c>
    </row>
    <row r="579" spans="1:37">
      <c r="A579">
        <v>561</v>
      </c>
      <c r="B579" s="8">
        <v>546</v>
      </c>
      <c r="C579" s="8">
        <v>52</v>
      </c>
      <c r="D579" s="8" t="s">
        <v>437</v>
      </c>
      <c r="E579" s="8" t="s">
        <v>224</v>
      </c>
      <c r="F579" s="8" t="s">
        <v>439</v>
      </c>
      <c r="G579" s="8">
        <v>1995</v>
      </c>
      <c r="H579" s="8" t="s">
        <v>112</v>
      </c>
      <c r="I579" s="11">
        <v>1151.3499999999999</v>
      </c>
      <c r="J579" s="8">
        <v>2</v>
      </c>
      <c r="K579" s="8" t="s">
        <v>131</v>
      </c>
      <c r="L579" s="69">
        <f t="shared" si="40"/>
        <v>2025</v>
      </c>
      <c r="M579" s="69"/>
      <c r="N579" s="70">
        <f t="shared" si="41"/>
        <v>2055</v>
      </c>
      <c r="O579" s="71"/>
      <c r="P579" s="72"/>
      <c r="Q579" s="32">
        <f t="shared" si="44"/>
        <v>17270.25</v>
      </c>
      <c r="R579" s="73"/>
      <c r="S579">
        <v>1</v>
      </c>
    </row>
    <row r="580" spans="1:37">
      <c r="A580">
        <v>562</v>
      </c>
      <c r="B580" s="8">
        <v>547</v>
      </c>
      <c r="C580" s="8">
        <v>52</v>
      </c>
      <c r="D580" s="8" t="s">
        <v>437</v>
      </c>
      <c r="E580" s="8" t="s">
        <v>224</v>
      </c>
      <c r="F580" s="8" t="s">
        <v>287</v>
      </c>
      <c r="G580" s="8">
        <v>1995</v>
      </c>
      <c r="H580" s="8" t="s">
        <v>112</v>
      </c>
      <c r="I580" s="11">
        <v>225.57</v>
      </c>
      <c r="J580" s="8">
        <v>1</v>
      </c>
      <c r="K580" s="8" t="s">
        <v>131</v>
      </c>
      <c r="L580" s="69">
        <f t="shared" si="40"/>
        <v>2025</v>
      </c>
      <c r="M580" s="69"/>
      <c r="N580" s="70">
        <f t="shared" si="41"/>
        <v>2055</v>
      </c>
      <c r="O580" s="71"/>
      <c r="P580" s="72"/>
      <c r="Q580" s="32">
        <f t="shared" si="44"/>
        <v>3383.5499999999997</v>
      </c>
      <c r="R580" s="73"/>
      <c r="S580">
        <v>1</v>
      </c>
    </row>
    <row r="581" spans="1:37">
      <c r="A581">
        <v>577</v>
      </c>
      <c r="B581" s="8">
        <v>562</v>
      </c>
      <c r="C581" s="8">
        <v>52</v>
      </c>
      <c r="D581" s="8" t="s">
        <v>427</v>
      </c>
      <c r="E581" s="8" t="s">
        <v>190</v>
      </c>
      <c r="F581" s="8" t="s">
        <v>269</v>
      </c>
      <c r="G581" s="8">
        <v>1996</v>
      </c>
      <c r="H581" s="8"/>
      <c r="I581" s="11">
        <v>39.700000000000003</v>
      </c>
      <c r="J581" s="8"/>
      <c r="K581" s="8" t="s">
        <v>151</v>
      </c>
      <c r="L581" s="69">
        <f t="shared" si="40"/>
        <v>2026</v>
      </c>
      <c r="M581" s="69"/>
      <c r="N581" s="70">
        <f t="shared" si="41"/>
        <v>2056</v>
      </c>
      <c r="O581" s="71"/>
      <c r="P581" s="72"/>
      <c r="Q581" s="32">
        <f t="shared" si="44"/>
        <v>595.5</v>
      </c>
      <c r="R581" s="73"/>
      <c r="S581">
        <v>1</v>
      </c>
    </row>
    <row r="582" spans="1:37">
      <c r="A582">
        <v>564</v>
      </c>
      <c r="B582" s="8">
        <v>549</v>
      </c>
      <c r="C582" s="8">
        <v>52</v>
      </c>
      <c r="D582" s="8" t="s">
        <v>432</v>
      </c>
      <c r="E582" s="8" t="s">
        <v>176</v>
      </c>
      <c r="F582" s="8" t="s">
        <v>440</v>
      </c>
      <c r="G582" s="8">
        <v>1997</v>
      </c>
      <c r="H582" s="8" t="s">
        <v>112</v>
      </c>
      <c r="I582" s="11">
        <v>121.64</v>
      </c>
      <c r="J582" s="8">
        <v>3</v>
      </c>
      <c r="K582" s="8" t="s">
        <v>151</v>
      </c>
      <c r="L582" s="69">
        <f t="shared" si="40"/>
        <v>2027</v>
      </c>
      <c r="M582" s="69"/>
      <c r="N582" s="70">
        <f t="shared" si="41"/>
        <v>2057</v>
      </c>
      <c r="O582" s="71"/>
      <c r="P582" s="72"/>
      <c r="Q582" s="32">
        <f t="shared" si="44"/>
        <v>1824.6</v>
      </c>
      <c r="R582" s="73"/>
      <c r="S582">
        <v>1</v>
      </c>
      <c r="AI582" s="2"/>
      <c r="AJ582" s="2"/>
      <c r="AK582" s="2"/>
    </row>
    <row r="583" spans="1:37">
      <c r="A583">
        <v>567</v>
      </c>
      <c r="B583" s="8">
        <v>552</v>
      </c>
      <c r="C583" s="8">
        <v>52</v>
      </c>
      <c r="D583" s="8" t="s">
        <v>429</v>
      </c>
      <c r="E583" s="8" t="s">
        <v>162</v>
      </c>
      <c r="F583" s="8" t="s">
        <v>441</v>
      </c>
      <c r="G583" s="8">
        <v>1997</v>
      </c>
      <c r="H583" s="8" t="s">
        <v>112</v>
      </c>
      <c r="I583" s="11">
        <v>129.18</v>
      </c>
      <c r="J583" s="8">
        <v>1</v>
      </c>
      <c r="K583" s="8" t="s">
        <v>151</v>
      </c>
      <c r="L583" s="69">
        <f t="shared" si="40"/>
        <v>2027</v>
      </c>
      <c r="M583" s="69"/>
      <c r="N583" s="70">
        <f t="shared" si="41"/>
        <v>2057</v>
      </c>
      <c r="O583" s="71"/>
      <c r="P583" s="72"/>
      <c r="Q583" s="32">
        <f t="shared" si="44"/>
        <v>1937.7</v>
      </c>
      <c r="R583" s="73"/>
      <c r="S583">
        <v>1</v>
      </c>
    </row>
    <row r="584" spans="1:37">
      <c r="A584">
        <v>568</v>
      </c>
      <c r="B584" s="8">
        <v>553</v>
      </c>
      <c r="C584" s="8">
        <v>52</v>
      </c>
      <c r="D584" s="8" t="s">
        <v>429</v>
      </c>
      <c r="E584" s="8" t="s">
        <v>162</v>
      </c>
      <c r="F584" s="8" t="s">
        <v>442</v>
      </c>
      <c r="G584" s="8">
        <v>1997</v>
      </c>
      <c r="H584" s="8" t="s">
        <v>112</v>
      </c>
      <c r="I584" s="11">
        <v>333.62</v>
      </c>
      <c r="J584" s="8">
        <v>2</v>
      </c>
      <c r="K584" s="8" t="s">
        <v>151</v>
      </c>
      <c r="L584" s="69">
        <f t="shared" si="40"/>
        <v>2027</v>
      </c>
      <c r="M584" s="69"/>
      <c r="N584" s="70">
        <f t="shared" si="41"/>
        <v>2057</v>
      </c>
      <c r="O584" s="71"/>
      <c r="P584" s="72"/>
      <c r="Q584" s="32">
        <f t="shared" si="44"/>
        <v>5004.3</v>
      </c>
      <c r="R584" s="73"/>
      <c r="S584">
        <v>1</v>
      </c>
    </row>
    <row r="585" spans="1:37">
      <c r="A585">
        <v>578</v>
      </c>
      <c r="B585" s="8">
        <v>563</v>
      </c>
      <c r="C585" s="8">
        <v>52</v>
      </c>
      <c r="D585" s="8" t="s">
        <v>427</v>
      </c>
      <c r="E585" s="8" t="s">
        <v>190</v>
      </c>
      <c r="F585" s="8" t="s">
        <v>203</v>
      </c>
      <c r="G585" s="8">
        <v>1999</v>
      </c>
      <c r="H585" s="8"/>
      <c r="I585" s="11">
        <v>64.510000000000005</v>
      </c>
      <c r="J585" s="8"/>
      <c r="K585" s="8" t="s">
        <v>151</v>
      </c>
      <c r="L585" s="69">
        <f t="shared" si="40"/>
        <v>2029</v>
      </c>
      <c r="M585" s="69"/>
      <c r="N585" s="70">
        <f t="shared" si="41"/>
        <v>2059</v>
      </c>
      <c r="O585" s="71"/>
      <c r="P585" s="72"/>
      <c r="Q585" s="32">
        <f t="shared" si="44"/>
        <v>967.65000000000009</v>
      </c>
      <c r="R585" s="73"/>
      <c r="S585">
        <v>1</v>
      </c>
    </row>
    <row r="586" spans="1:37">
      <c r="A586">
        <v>559</v>
      </c>
      <c r="B586" s="8">
        <v>544</v>
      </c>
      <c r="C586" s="8">
        <v>52</v>
      </c>
      <c r="D586" s="8" t="s">
        <v>443</v>
      </c>
      <c r="E586" s="8" t="s">
        <v>141</v>
      </c>
      <c r="F586" s="8" t="s">
        <v>150</v>
      </c>
      <c r="G586" s="8">
        <v>2000</v>
      </c>
      <c r="H586" s="8" t="s">
        <v>112</v>
      </c>
      <c r="I586" s="11">
        <v>2566.65</v>
      </c>
      <c r="J586" s="8">
        <v>2</v>
      </c>
      <c r="K586" s="8" t="s">
        <v>131</v>
      </c>
      <c r="L586" s="69">
        <f t="shared" si="40"/>
        <v>2030</v>
      </c>
      <c r="M586" s="69"/>
      <c r="N586" s="70">
        <f t="shared" si="41"/>
        <v>2060</v>
      </c>
      <c r="O586" s="71"/>
      <c r="P586" s="72"/>
      <c r="Q586" s="32">
        <f t="shared" si="44"/>
        <v>38499.75</v>
      </c>
      <c r="R586" s="73"/>
      <c r="S586">
        <v>1</v>
      </c>
      <c r="U586" s="4">
        <f>SUM(U585:V585)</f>
        <v>0</v>
      </c>
    </row>
    <row r="587" spans="1:37">
      <c r="A587">
        <v>579</v>
      </c>
      <c r="B587" s="8">
        <v>564</v>
      </c>
      <c r="C587" s="8">
        <v>52</v>
      </c>
      <c r="D587" s="8" t="s">
        <v>427</v>
      </c>
      <c r="E587" s="8" t="s">
        <v>190</v>
      </c>
      <c r="F587" s="8" t="s">
        <v>444</v>
      </c>
      <c r="G587" s="8">
        <v>2002</v>
      </c>
      <c r="H587" s="8"/>
      <c r="I587" s="11">
        <v>59.62</v>
      </c>
      <c r="J587" s="8"/>
      <c r="K587" s="8" t="s">
        <v>151</v>
      </c>
      <c r="L587" s="69">
        <f t="shared" si="40"/>
        <v>2032</v>
      </c>
      <c r="M587" s="69"/>
      <c r="N587" s="70">
        <f t="shared" si="41"/>
        <v>2062</v>
      </c>
      <c r="O587" s="71"/>
      <c r="P587" s="72"/>
      <c r="Q587" s="32">
        <f t="shared" si="44"/>
        <v>894.3</v>
      </c>
      <c r="R587" s="73"/>
      <c r="S587">
        <v>1</v>
      </c>
    </row>
    <row r="588" spans="1:37">
      <c r="A588">
        <v>565</v>
      </c>
      <c r="B588" s="8">
        <v>550</v>
      </c>
      <c r="C588" s="8">
        <v>52</v>
      </c>
      <c r="D588" s="8" t="s">
        <v>445</v>
      </c>
      <c r="E588" s="8" t="s">
        <v>129</v>
      </c>
      <c r="F588" s="8" t="s">
        <v>269</v>
      </c>
      <c r="G588" s="8">
        <v>2003</v>
      </c>
      <c r="H588" s="8" t="s">
        <v>112</v>
      </c>
      <c r="I588" s="11">
        <v>155.52000000000001</v>
      </c>
      <c r="J588" s="8">
        <v>1</v>
      </c>
      <c r="K588" s="8" t="s">
        <v>151</v>
      </c>
      <c r="L588" s="69">
        <f t="shared" si="40"/>
        <v>2033</v>
      </c>
      <c r="M588" s="69"/>
      <c r="N588" s="70">
        <f t="shared" si="41"/>
        <v>2063</v>
      </c>
      <c r="O588" s="71"/>
      <c r="P588" s="72"/>
      <c r="Q588" s="32">
        <f t="shared" si="44"/>
        <v>2332.8000000000002</v>
      </c>
      <c r="R588" s="73"/>
      <c r="S588">
        <v>1</v>
      </c>
    </row>
    <row r="589" spans="1:37">
      <c r="A589">
        <v>581</v>
      </c>
      <c r="B589" s="8">
        <v>566</v>
      </c>
      <c r="C589" s="8">
        <v>52</v>
      </c>
      <c r="D589" s="8" t="s">
        <v>446</v>
      </c>
      <c r="E589" s="8" t="s">
        <v>135</v>
      </c>
      <c r="F589" s="8" t="s">
        <v>287</v>
      </c>
      <c r="G589" s="8">
        <v>2006</v>
      </c>
      <c r="H589" s="8"/>
      <c r="I589" s="11">
        <v>64.510000000000005</v>
      </c>
      <c r="J589" s="8"/>
      <c r="K589" s="8" t="s">
        <v>151</v>
      </c>
      <c r="L589" s="69">
        <f t="shared" si="40"/>
        <v>2036</v>
      </c>
      <c r="M589" s="69"/>
      <c r="N589" s="70">
        <f t="shared" si="41"/>
        <v>2066</v>
      </c>
      <c r="O589" s="71"/>
      <c r="P589" s="72"/>
      <c r="Q589" s="32">
        <f t="shared" si="44"/>
        <v>967.65000000000009</v>
      </c>
      <c r="R589" s="73"/>
      <c r="S589">
        <v>1</v>
      </c>
      <c r="T589" s="1">
        <f>SUM(I566:I589)</f>
        <v>24541.549999999996</v>
      </c>
    </row>
    <row r="590" spans="1:37">
      <c r="A590">
        <v>575</v>
      </c>
      <c r="B590" s="8">
        <v>560</v>
      </c>
      <c r="C590" s="8">
        <v>52</v>
      </c>
      <c r="D590" s="8" t="s">
        <v>430</v>
      </c>
      <c r="E590" s="8" t="s">
        <v>144</v>
      </c>
      <c r="F590" s="8" t="s">
        <v>203</v>
      </c>
      <c r="G590" s="8">
        <v>2007</v>
      </c>
      <c r="H590" s="8"/>
      <c r="I590" s="11">
        <v>17.559999999999999</v>
      </c>
      <c r="J590" s="8"/>
      <c r="K590" s="8" t="s">
        <v>151</v>
      </c>
      <c r="L590" s="69">
        <f t="shared" si="40"/>
        <v>2037</v>
      </c>
      <c r="M590" s="69"/>
      <c r="N590" s="70">
        <f t="shared" si="41"/>
        <v>2067</v>
      </c>
      <c r="O590" s="71"/>
      <c r="P590" s="72"/>
      <c r="Q590" s="32">
        <f t="shared" si="44"/>
        <v>263.39999999999998</v>
      </c>
      <c r="R590" s="73"/>
      <c r="S590">
        <v>1</v>
      </c>
    </row>
    <row r="591" spans="1:37">
      <c r="A591">
        <v>584</v>
      </c>
      <c r="B591" s="8">
        <v>569</v>
      </c>
      <c r="C591" s="8">
        <v>53</v>
      </c>
      <c r="D591" s="8" t="s">
        <v>447</v>
      </c>
      <c r="E591" s="8" t="s">
        <v>171</v>
      </c>
      <c r="F591" s="8" t="s">
        <v>448</v>
      </c>
      <c r="G591" s="8">
        <v>1899</v>
      </c>
      <c r="H591" s="8"/>
      <c r="I591" s="11">
        <v>520.13</v>
      </c>
      <c r="J591" s="8"/>
      <c r="K591" s="8" t="s">
        <v>158</v>
      </c>
      <c r="L591" s="69"/>
      <c r="M591" s="69"/>
      <c r="N591" s="71"/>
      <c r="O591" s="71">
        <v>2019</v>
      </c>
      <c r="P591" s="72">
        <v>2049</v>
      </c>
      <c r="Q591" s="32">
        <f>I591*M$6*M$12*2</f>
        <v>15603.9</v>
      </c>
      <c r="R591" s="73"/>
      <c r="S591">
        <v>1</v>
      </c>
    </row>
    <row r="592" spans="1:37">
      <c r="A592">
        <v>583</v>
      </c>
      <c r="B592" s="8">
        <v>568</v>
      </c>
      <c r="C592" s="8">
        <v>53</v>
      </c>
      <c r="D592" s="8" t="s">
        <v>449</v>
      </c>
      <c r="E592" s="8" t="s">
        <v>129</v>
      </c>
      <c r="F592" s="8" t="s">
        <v>450</v>
      </c>
      <c r="G592" s="8">
        <v>1970</v>
      </c>
      <c r="H592" s="8" t="s">
        <v>112</v>
      </c>
      <c r="I592" s="11">
        <v>1234.0999999999999</v>
      </c>
      <c r="J592" s="8">
        <v>2</v>
      </c>
      <c r="K592" s="8" t="s">
        <v>131</v>
      </c>
      <c r="L592" s="74">
        <f t="shared" ref="L592:L655" si="45">G592+30</f>
        <v>2000</v>
      </c>
      <c r="M592" s="69"/>
      <c r="N592" s="71">
        <f t="shared" ref="N592:N655" si="46">G592+60</f>
        <v>2030</v>
      </c>
      <c r="O592" s="71"/>
      <c r="P592" s="72"/>
      <c r="Q592" s="32"/>
      <c r="R592" s="73">
        <f>I592*M$12*M$7</f>
        <v>43193.5</v>
      </c>
      <c r="S592">
        <v>1</v>
      </c>
    </row>
    <row r="593" spans="1:38">
      <c r="A593">
        <v>582</v>
      </c>
      <c r="B593" s="8">
        <v>567</v>
      </c>
      <c r="C593" s="8">
        <v>53</v>
      </c>
      <c r="D593" s="8" t="s">
        <v>451</v>
      </c>
      <c r="E593" s="8" t="s">
        <v>171</v>
      </c>
      <c r="F593" s="8" t="s">
        <v>452</v>
      </c>
      <c r="G593" s="8">
        <v>1977</v>
      </c>
      <c r="H593" s="8" t="s">
        <v>112</v>
      </c>
      <c r="I593" s="11">
        <v>577.58000000000004</v>
      </c>
      <c r="J593" s="8">
        <v>2</v>
      </c>
      <c r="K593" s="8" t="s">
        <v>131</v>
      </c>
      <c r="L593" s="74">
        <f t="shared" si="45"/>
        <v>2007</v>
      </c>
      <c r="M593" s="69"/>
      <c r="N593" s="71">
        <f t="shared" si="46"/>
        <v>2037</v>
      </c>
      <c r="O593" s="71"/>
      <c r="P593" s="72"/>
      <c r="Q593" s="32"/>
      <c r="R593" s="73">
        <f>I593*M$12*M$7</f>
        <v>20215.300000000003</v>
      </c>
      <c r="S593">
        <v>1</v>
      </c>
      <c r="T593" t="s">
        <v>453</v>
      </c>
      <c r="U593" s="4">
        <f>SUM(Q593:Q597)</f>
        <v>6344.7000000000007</v>
      </c>
      <c r="V593" s="4">
        <f>SUM(R593:R597)</f>
        <v>64601.599999999999</v>
      </c>
    </row>
    <row r="594" spans="1:38">
      <c r="A594">
        <v>585</v>
      </c>
      <c r="B594" s="8">
        <v>570</v>
      </c>
      <c r="C594" s="8">
        <v>53</v>
      </c>
      <c r="D594" s="8" t="s">
        <v>454</v>
      </c>
      <c r="E594" s="8" t="s">
        <v>160</v>
      </c>
      <c r="F594" s="8" t="s">
        <v>203</v>
      </c>
      <c r="G594" s="8">
        <v>1986</v>
      </c>
      <c r="H594" s="8"/>
      <c r="I594" s="11">
        <v>74</v>
      </c>
      <c r="J594" s="8"/>
      <c r="K594" s="8" t="s">
        <v>151</v>
      </c>
      <c r="L594" s="69">
        <f t="shared" si="45"/>
        <v>2016</v>
      </c>
      <c r="M594" s="69"/>
      <c r="N594" s="71">
        <f t="shared" si="46"/>
        <v>2046</v>
      </c>
      <c r="O594" s="71"/>
      <c r="P594" s="72"/>
      <c r="Q594" s="32">
        <f>I594*M$6</f>
        <v>1110</v>
      </c>
      <c r="R594" s="73">
        <f>I594*M$12*M$7</f>
        <v>2590</v>
      </c>
      <c r="S594">
        <v>1</v>
      </c>
    </row>
    <row r="595" spans="1:38">
      <c r="A595">
        <v>586</v>
      </c>
      <c r="B595" s="8">
        <v>571</v>
      </c>
      <c r="C595" s="8">
        <v>53</v>
      </c>
      <c r="D595" s="8" t="s">
        <v>455</v>
      </c>
      <c r="E595" s="8" t="s">
        <v>141</v>
      </c>
      <c r="F595" s="8" t="s">
        <v>203</v>
      </c>
      <c r="G595" s="8">
        <v>2007</v>
      </c>
      <c r="H595" s="8"/>
      <c r="I595" s="11">
        <v>348.98</v>
      </c>
      <c r="J595" s="8"/>
      <c r="K595" s="8" t="s">
        <v>151</v>
      </c>
      <c r="L595" s="69">
        <f t="shared" si="45"/>
        <v>2037</v>
      </c>
      <c r="M595" s="69"/>
      <c r="N595" s="70">
        <f t="shared" si="46"/>
        <v>2067</v>
      </c>
      <c r="O595" s="71"/>
      <c r="P595" s="72"/>
      <c r="Q595" s="32">
        <f>I595*M$6</f>
        <v>5234.7000000000007</v>
      </c>
      <c r="R595" s="73"/>
      <c r="S595">
        <v>1</v>
      </c>
      <c r="T595" s="1">
        <f>SUM(I591:I595)</f>
        <v>2754.79</v>
      </c>
    </row>
    <row r="596" spans="1:38">
      <c r="A596">
        <v>600</v>
      </c>
      <c r="B596" s="8">
        <v>585</v>
      </c>
      <c r="C596" s="8">
        <v>61</v>
      </c>
      <c r="D596" s="8" t="s">
        <v>456</v>
      </c>
      <c r="E596" s="8" t="s">
        <v>129</v>
      </c>
      <c r="F596" s="8" t="s">
        <v>457</v>
      </c>
      <c r="G596" s="8">
        <v>1965</v>
      </c>
      <c r="H596" s="8"/>
      <c r="I596" s="11">
        <v>999.02</v>
      </c>
      <c r="J596" s="8">
        <v>3</v>
      </c>
      <c r="K596" s="8" t="s">
        <v>131</v>
      </c>
      <c r="L596" s="74">
        <f t="shared" si="45"/>
        <v>1995</v>
      </c>
      <c r="M596" s="69"/>
      <c r="N596" s="71">
        <f t="shared" si="46"/>
        <v>2025</v>
      </c>
      <c r="O596" s="71"/>
      <c r="P596" s="72"/>
      <c r="Q596" s="32"/>
      <c r="R596" s="73">
        <f t="shared" ref="R596:R615" si="47">I596*M$12*M$7</f>
        <v>34965.699999999997</v>
      </c>
      <c r="S596">
        <v>1</v>
      </c>
    </row>
    <row r="597" spans="1:38">
      <c r="A597">
        <v>607</v>
      </c>
      <c r="B597" s="8">
        <v>592</v>
      </c>
      <c r="C597" s="8">
        <v>61</v>
      </c>
      <c r="D597" s="8" t="s">
        <v>458</v>
      </c>
      <c r="E597" s="8" t="s">
        <v>141</v>
      </c>
      <c r="F597" s="8" t="s">
        <v>203</v>
      </c>
      <c r="G597" s="8">
        <v>1967</v>
      </c>
      <c r="H597" s="8"/>
      <c r="I597" s="11">
        <v>195.16</v>
      </c>
      <c r="J597" s="8"/>
      <c r="K597" s="8" t="s">
        <v>158</v>
      </c>
      <c r="L597" s="74">
        <f t="shared" si="45"/>
        <v>1997</v>
      </c>
      <c r="M597" s="69"/>
      <c r="N597" s="71">
        <f t="shared" si="46"/>
        <v>2027</v>
      </c>
      <c r="O597" s="71"/>
      <c r="P597" s="72"/>
      <c r="Q597" s="32"/>
      <c r="R597" s="73">
        <f t="shared" si="47"/>
        <v>6830.5999999999995</v>
      </c>
      <c r="S597">
        <v>1</v>
      </c>
    </row>
    <row r="598" spans="1:38">
      <c r="A598" s="30">
        <v>589</v>
      </c>
      <c r="B598" s="76">
        <v>574</v>
      </c>
      <c r="C598" s="76">
        <v>61</v>
      </c>
      <c r="D598" s="77" t="s">
        <v>459</v>
      </c>
      <c r="E598" s="8" t="s">
        <v>153</v>
      </c>
      <c r="F598" s="8" t="s">
        <v>460</v>
      </c>
      <c r="G598" s="8">
        <v>1971</v>
      </c>
      <c r="H598" s="8"/>
      <c r="I598" s="11">
        <v>138.04</v>
      </c>
      <c r="J598" s="8"/>
      <c r="K598" s="8" t="s">
        <v>131</v>
      </c>
      <c r="L598" s="74">
        <f t="shared" si="45"/>
        <v>2001</v>
      </c>
      <c r="M598" s="69"/>
      <c r="N598" s="71">
        <f t="shared" si="46"/>
        <v>2031</v>
      </c>
      <c r="O598" s="71"/>
      <c r="P598" s="72"/>
      <c r="Q598" s="32"/>
      <c r="R598" s="73">
        <f t="shared" si="47"/>
        <v>4831.3999999999996</v>
      </c>
      <c r="S598">
        <v>1</v>
      </c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  <c r="AH598" s="30"/>
      <c r="AI598" s="30"/>
      <c r="AJ598" s="30"/>
      <c r="AK598" s="30"/>
      <c r="AL598" s="30"/>
    </row>
    <row r="599" spans="1:38">
      <c r="A599">
        <v>591</v>
      </c>
      <c r="B599" s="8">
        <v>576</v>
      </c>
      <c r="C599" s="8">
        <v>61</v>
      </c>
      <c r="D599" s="8" t="s">
        <v>461</v>
      </c>
      <c r="E599" s="8" t="s">
        <v>129</v>
      </c>
      <c r="F599" s="8" t="s">
        <v>462</v>
      </c>
      <c r="G599" s="8">
        <v>1971</v>
      </c>
      <c r="H599" s="8" t="s">
        <v>112</v>
      </c>
      <c r="I599" s="11">
        <v>9016</v>
      </c>
      <c r="J599" s="8">
        <v>5</v>
      </c>
      <c r="K599" s="8" t="s">
        <v>131</v>
      </c>
      <c r="L599" s="74">
        <f t="shared" si="45"/>
        <v>2001</v>
      </c>
      <c r="M599" s="69"/>
      <c r="N599" s="71">
        <f t="shared" si="46"/>
        <v>2031</v>
      </c>
      <c r="O599" s="71"/>
      <c r="P599" s="72"/>
      <c r="Q599" s="32"/>
      <c r="R599" s="73">
        <f t="shared" si="47"/>
        <v>315560</v>
      </c>
      <c r="S599">
        <v>1</v>
      </c>
    </row>
    <row r="600" spans="1:38">
      <c r="A600">
        <v>592</v>
      </c>
      <c r="B600" s="8">
        <v>577</v>
      </c>
      <c r="C600" s="8">
        <v>61</v>
      </c>
      <c r="D600" s="8" t="s">
        <v>461</v>
      </c>
      <c r="E600" s="8" t="s">
        <v>129</v>
      </c>
      <c r="F600" s="8" t="s">
        <v>463</v>
      </c>
      <c r="G600" s="8">
        <v>1971</v>
      </c>
      <c r="H600" s="8"/>
      <c r="I600" s="11">
        <v>436.05</v>
      </c>
      <c r="J600" s="8">
        <v>1</v>
      </c>
      <c r="K600" s="8" t="s">
        <v>151</v>
      </c>
      <c r="L600" s="74">
        <f t="shared" si="45"/>
        <v>2001</v>
      </c>
      <c r="M600" s="69"/>
      <c r="N600" s="71">
        <f t="shared" si="46"/>
        <v>2031</v>
      </c>
      <c r="O600" s="71"/>
      <c r="P600" s="72"/>
      <c r="Q600" s="32"/>
      <c r="R600" s="73">
        <f t="shared" si="47"/>
        <v>15261.75</v>
      </c>
      <c r="S600">
        <v>1</v>
      </c>
      <c r="AL600" s="2"/>
    </row>
    <row r="601" spans="1:38">
      <c r="A601">
        <v>609</v>
      </c>
      <c r="B601" s="8">
        <v>594</v>
      </c>
      <c r="C601" s="8">
        <v>61</v>
      </c>
      <c r="D601" s="8" t="s">
        <v>464</v>
      </c>
      <c r="E601" s="8" t="s">
        <v>144</v>
      </c>
      <c r="F601" s="8" t="s">
        <v>465</v>
      </c>
      <c r="G601" s="8">
        <v>1974</v>
      </c>
      <c r="H601" s="8"/>
      <c r="I601" s="11">
        <v>35</v>
      </c>
      <c r="J601" s="8"/>
      <c r="K601" s="8" t="s">
        <v>131</v>
      </c>
      <c r="L601" s="74">
        <f t="shared" si="45"/>
        <v>2004</v>
      </c>
      <c r="M601" s="69"/>
      <c r="N601" s="71">
        <f t="shared" si="46"/>
        <v>2034</v>
      </c>
      <c r="O601" s="71"/>
      <c r="P601" s="72"/>
      <c r="Q601" s="32"/>
      <c r="R601" s="73">
        <f t="shared" si="47"/>
        <v>1225</v>
      </c>
      <c r="S601">
        <v>1</v>
      </c>
    </row>
    <row r="602" spans="1:38">
      <c r="A602">
        <v>593</v>
      </c>
      <c r="B602" s="8">
        <v>578</v>
      </c>
      <c r="C602" s="8">
        <v>61</v>
      </c>
      <c r="D602" s="8" t="s">
        <v>461</v>
      </c>
      <c r="E602" s="8" t="s">
        <v>129</v>
      </c>
      <c r="F602" s="8" t="s">
        <v>466</v>
      </c>
      <c r="G602" s="8">
        <v>1977</v>
      </c>
      <c r="H602" s="8"/>
      <c r="I602" s="11">
        <v>83.83</v>
      </c>
      <c r="J602" s="8"/>
      <c r="K602" s="8" t="s">
        <v>151</v>
      </c>
      <c r="L602" s="74">
        <f t="shared" si="45"/>
        <v>2007</v>
      </c>
      <c r="M602" s="69"/>
      <c r="N602" s="71">
        <f t="shared" si="46"/>
        <v>2037</v>
      </c>
      <c r="O602" s="71"/>
      <c r="P602" s="72"/>
      <c r="Q602" s="32"/>
      <c r="R602" s="73">
        <f t="shared" si="47"/>
        <v>2934.0499999999997</v>
      </c>
      <c r="S602">
        <v>1</v>
      </c>
      <c r="AL602" s="2"/>
    </row>
    <row r="603" spans="1:38">
      <c r="A603">
        <v>610</v>
      </c>
      <c r="B603" s="8">
        <v>595</v>
      </c>
      <c r="C603" s="8">
        <v>61</v>
      </c>
      <c r="D603" s="8" t="s">
        <v>467</v>
      </c>
      <c r="E603" s="8" t="s">
        <v>135</v>
      </c>
      <c r="F603" s="8" t="s">
        <v>203</v>
      </c>
      <c r="G603" s="8">
        <v>1977</v>
      </c>
      <c r="H603" s="8"/>
      <c r="I603" s="11">
        <v>550.48</v>
      </c>
      <c r="J603" s="8">
        <v>2</v>
      </c>
      <c r="K603" s="8" t="s">
        <v>131</v>
      </c>
      <c r="L603" s="74">
        <f t="shared" si="45"/>
        <v>2007</v>
      </c>
      <c r="M603" s="69"/>
      <c r="N603" s="71">
        <f t="shared" si="46"/>
        <v>2037</v>
      </c>
      <c r="O603" s="71"/>
      <c r="P603" s="72"/>
      <c r="Q603" s="32"/>
      <c r="R603" s="73">
        <f t="shared" si="47"/>
        <v>19266.8</v>
      </c>
      <c r="S603">
        <v>1</v>
      </c>
    </row>
    <row r="604" spans="1:38">
      <c r="A604">
        <v>599</v>
      </c>
      <c r="B604" s="8">
        <v>584</v>
      </c>
      <c r="C604" s="8">
        <v>61</v>
      </c>
      <c r="D604" s="8" t="s">
        <v>468</v>
      </c>
      <c r="E604" s="8" t="s">
        <v>190</v>
      </c>
      <c r="F604" s="8" t="s">
        <v>241</v>
      </c>
      <c r="G604" s="8">
        <v>1978</v>
      </c>
      <c r="H604" s="8"/>
      <c r="I604" s="11">
        <v>119</v>
      </c>
      <c r="J604" s="8"/>
      <c r="K604" s="8" t="s">
        <v>151</v>
      </c>
      <c r="L604" s="74">
        <f t="shared" si="45"/>
        <v>2008</v>
      </c>
      <c r="M604" s="69"/>
      <c r="N604" s="71">
        <f t="shared" si="46"/>
        <v>2038</v>
      </c>
      <c r="O604" s="71"/>
      <c r="P604" s="72"/>
      <c r="Q604" s="32"/>
      <c r="R604" s="73">
        <f t="shared" si="47"/>
        <v>4165</v>
      </c>
      <c r="S604">
        <v>1</v>
      </c>
    </row>
    <row r="605" spans="1:38">
      <c r="A605">
        <v>608</v>
      </c>
      <c r="B605" s="8">
        <v>593</v>
      </c>
      <c r="C605" s="8">
        <v>61</v>
      </c>
      <c r="D605" s="8" t="s">
        <v>469</v>
      </c>
      <c r="E605" s="8" t="s">
        <v>129</v>
      </c>
      <c r="F605" s="8" t="s">
        <v>470</v>
      </c>
      <c r="G605" s="8">
        <v>1981</v>
      </c>
      <c r="H605" s="8"/>
      <c r="I605" s="11">
        <v>727</v>
      </c>
      <c r="J605" s="8">
        <v>8</v>
      </c>
      <c r="K605" s="8" t="s">
        <v>281</v>
      </c>
      <c r="L605" s="74">
        <f t="shared" si="45"/>
        <v>2011</v>
      </c>
      <c r="M605" s="69"/>
      <c r="N605" s="71">
        <f t="shared" si="46"/>
        <v>2041</v>
      </c>
      <c r="O605" s="71"/>
      <c r="P605" s="72"/>
      <c r="Q605" s="32"/>
      <c r="R605" s="73">
        <f t="shared" si="47"/>
        <v>25445</v>
      </c>
      <c r="S605">
        <v>1</v>
      </c>
      <c r="AL605" s="2"/>
    </row>
    <row r="606" spans="1:38">
      <c r="A606">
        <v>612</v>
      </c>
      <c r="B606" s="8">
        <v>597</v>
      </c>
      <c r="C606" s="8">
        <v>61</v>
      </c>
      <c r="D606" s="8" t="s">
        <v>471</v>
      </c>
      <c r="E606" s="8" t="s">
        <v>129</v>
      </c>
      <c r="F606" s="8" t="s">
        <v>256</v>
      </c>
      <c r="G606" s="8">
        <v>1982</v>
      </c>
      <c r="H606" s="8"/>
      <c r="I606" s="11"/>
      <c r="J606" s="8">
        <v>4</v>
      </c>
      <c r="K606" s="8" t="s">
        <v>131</v>
      </c>
      <c r="L606" s="74">
        <f t="shared" si="45"/>
        <v>2012</v>
      </c>
      <c r="M606" s="69"/>
      <c r="N606" s="71">
        <f t="shared" si="46"/>
        <v>2042</v>
      </c>
      <c r="O606" s="71"/>
      <c r="P606" s="72"/>
      <c r="Q606" s="32"/>
      <c r="R606" s="73">
        <f t="shared" si="47"/>
        <v>0</v>
      </c>
      <c r="S606">
        <v>1</v>
      </c>
      <c r="T606" s="1">
        <f>SUM(I581:I606)</f>
        <v>18606.88</v>
      </c>
    </row>
    <row r="607" spans="1:38">
      <c r="A607">
        <v>601</v>
      </c>
      <c r="B607" s="8">
        <v>586</v>
      </c>
      <c r="C607" s="8">
        <v>61</v>
      </c>
      <c r="D607" s="8" t="s">
        <v>472</v>
      </c>
      <c r="E607" s="8" t="s">
        <v>156</v>
      </c>
      <c r="F607" s="8" t="s">
        <v>473</v>
      </c>
      <c r="G607" s="8">
        <v>1986</v>
      </c>
      <c r="H607" s="8"/>
      <c r="I607" s="11">
        <v>428.22</v>
      </c>
      <c r="J607" s="8"/>
      <c r="K607" s="8" t="s">
        <v>131</v>
      </c>
      <c r="L607" s="69">
        <f t="shared" si="45"/>
        <v>2016</v>
      </c>
      <c r="M607" s="69"/>
      <c r="N607" s="71">
        <f t="shared" si="46"/>
        <v>2046</v>
      </c>
      <c r="O607" s="71"/>
      <c r="P607" s="72"/>
      <c r="Q607" s="32">
        <f t="shared" ref="Q607:Q621" si="48">I607*M$6</f>
        <v>6423.3</v>
      </c>
      <c r="R607" s="73">
        <f t="shared" si="47"/>
        <v>14987.7</v>
      </c>
      <c r="S607">
        <v>1</v>
      </c>
    </row>
    <row r="608" spans="1:38">
      <c r="A608">
        <v>602</v>
      </c>
      <c r="B608" s="8">
        <v>587</v>
      </c>
      <c r="C608" s="8">
        <v>61</v>
      </c>
      <c r="D608" s="8" t="s">
        <v>474</v>
      </c>
      <c r="E608" s="8" t="s">
        <v>156</v>
      </c>
      <c r="F608" s="8" t="s">
        <v>475</v>
      </c>
      <c r="G608" s="8">
        <v>1986</v>
      </c>
      <c r="H608" s="8"/>
      <c r="I608" s="11">
        <v>2050.58</v>
      </c>
      <c r="J608" s="8"/>
      <c r="K608" s="8" t="s">
        <v>131</v>
      </c>
      <c r="L608" s="69">
        <f t="shared" si="45"/>
        <v>2016</v>
      </c>
      <c r="M608" s="69"/>
      <c r="N608" s="71">
        <f t="shared" si="46"/>
        <v>2046</v>
      </c>
      <c r="O608" s="71"/>
      <c r="P608" s="72"/>
      <c r="Q608" s="32">
        <f t="shared" si="48"/>
        <v>30758.699999999997</v>
      </c>
      <c r="R608" s="73">
        <f t="shared" si="47"/>
        <v>71770.3</v>
      </c>
      <c r="S608">
        <v>1</v>
      </c>
    </row>
    <row r="609" spans="1:22">
      <c r="A609">
        <v>603</v>
      </c>
      <c r="B609" s="8">
        <v>588</v>
      </c>
      <c r="C609" s="8">
        <v>61</v>
      </c>
      <c r="D609" s="8" t="s">
        <v>476</v>
      </c>
      <c r="E609" s="8" t="s">
        <v>171</v>
      </c>
      <c r="F609" s="8" t="s">
        <v>203</v>
      </c>
      <c r="G609" s="8">
        <v>1986</v>
      </c>
      <c r="H609" s="8"/>
      <c r="I609" s="11">
        <v>354.34</v>
      </c>
      <c r="J609" s="8"/>
      <c r="K609" s="8" t="s">
        <v>131</v>
      </c>
      <c r="L609" s="69">
        <f t="shared" si="45"/>
        <v>2016</v>
      </c>
      <c r="M609" s="69"/>
      <c r="N609" s="71">
        <f t="shared" si="46"/>
        <v>2046</v>
      </c>
      <c r="O609" s="71"/>
      <c r="P609" s="72"/>
      <c r="Q609" s="32">
        <f t="shared" si="48"/>
        <v>5315.0999999999995</v>
      </c>
      <c r="R609" s="73">
        <f t="shared" si="47"/>
        <v>12401.9</v>
      </c>
      <c r="S609">
        <v>1</v>
      </c>
    </row>
    <row r="610" spans="1:22">
      <c r="A610">
        <v>604</v>
      </c>
      <c r="B610" s="8">
        <v>589</v>
      </c>
      <c r="C610" s="8">
        <v>61</v>
      </c>
      <c r="D610" s="8" t="s">
        <v>477</v>
      </c>
      <c r="E610" s="8" t="s">
        <v>129</v>
      </c>
      <c r="F610" s="8" t="s">
        <v>478</v>
      </c>
      <c r="G610" s="8">
        <v>1986</v>
      </c>
      <c r="H610" s="8"/>
      <c r="I610" s="11">
        <v>801.5</v>
      </c>
      <c r="J610" s="8">
        <v>14</v>
      </c>
      <c r="K610" s="8" t="s">
        <v>281</v>
      </c>
      <c r="L610" s="69">
        <f t="shared" si="45"/>
        <v>2016</v>
      </c>
      <c r="M610" s="69"/>
      <c r="N610" s="71">
        <f t="shared" si="46"/>
        <v>2046</v>
      </c>
      <c r="O610" s="71"/>
      <c r="P610" s="72"/>
      <c r="Q610" s="32">
        <f t="shared" si="48"/>
        <v>12022.5</v>
      </c>
      <c r="R610" s="73">
        <f t="shared" si="47"/>
        <v>28052.5</v>
      </c>
      <c r="S610">
        <v>1</v>
      </c>
    </row>
    <row r="611" spans="1:22">
      <c r="A611">
        <v>590</v>
      </c>
      <c r="B611" s="8">
        <v>575</v>
      </c>
      <c r="C611" s="8">
        <v>61</v>
      </c>
      <c r="D611" s="8" t="s">
        <v>479</v>
      </c>
      <c r="E611" s="8" t="s">
        <v>153</v>
      </c>
      <c r="F611" s="8" t="s">
        <v>480</v>
      </c>
      <c r="G611" s="8">
        <v>1987</v>
      </c>
      <c r="H611" s="8"/>
      <c r="I611" s="11">
        <v>264.58</v>
      </c>
      <c r="J611" s="8"/>
      <c r="K611" s="8" t="s">
        <v>151</v>
      </c>
      <c r="L611" s="69">
        <f t="shared" si="45"/>
        <v>2017</v>
      </c>
      <c r="M611" s="69"/>
      <c r="N611" s="71">
        <f t="shared" si="46"/>
        <v>2047</v>
      </c>
      <c r="O611" s="71"/>
      <c r="P611" s="72"/>
      <c r="Q611" s="32">
        <f t="shared" si="48"/>
        <v>3968.7</v>
      </c>
      <c r="R611" s="73">
        <f t="shared" si="47"/>
        <v>9260.2999999999993</v>
      </c>
      <c r="S611">
        <v>1</v>
      </c>
    </row>
    <row r="612" spans="1:22">
      <c r="A612">
        <v>594</v>
      </c>
      <c r="B612" s="8">
        <v>579</v>
      </c>
      <c r="C612" s="8">
        <v>61</v>
      </c>
      <c r="D612" s="8" t="s">
        <v>461</v>
      </c>
      <c r="E612" s="8" t="s">
        <v>129</v>
      </c>
      <c r="F612" s="8" t="s">
        <v>481</v>
      </c>
      <c r="G612" s="8">
        <v>1988</v>
      </c>
      <c r="H612" s="8"/>
      <c r="I612" s="11">
        <v>80.33</v>
      </c>
      <c r="J612" s="8"/>
      <c r="K612" s="8" t="s">
        <v>151</v>
      </c>
      <c r="L612" s="69">
        <f t="shared" si="45"/>
        <v>2018</v>
      </c>
      <c r="M612" s="69"/>
      <c r="N612" s="71">
        <f t="shared" si="46"/>
        <v>2048</v>
      </c>
      <c r="O612" s="71"/>
      <c r="P612" s="72"/>
      <c r="Q612" s="32">
        <f t="shared" si="48"/>
        <v>1204.95</v>
      </c>
      <c r="R612" s="73">
        <f t="shared" si="47"/>
        <v>2811.5499999999997</v>
      </c>
      <c r="S612">
        <v>1</v>
      </c>
    </row>
    <row r="613" spans="1:22">
      <c r="A613">
        <v>605</v>
      </c>
      <c r="B613" s="8">
        <v>590</v>
      </c>
      <c r="C613" s="8">
        <v>61</v>
      </c>
      <c r="D613" s="8" t="s">
        <v>482</v>
      </c>
      <c r="E613" s="8" t="s">
        <v>162</v>
      </c>
      <c r="F613" s="8" t="s">
        <v>483</v>
      </c>
      <c r="G613" s="8">
        <v>1988</v>
      </c>
      <c r="H613" s="8"/>
      <c r="I613" s="11">
        <v>1240.42</v>
      </c>
      <c r="J613" s="8"/>
      <c r="K613" s="8" t="s">
        <v>131</v>
      </c>
      <c r="L613" s="69">
        <f t="shared" si="45"/>
        <v>2018</v>
      </c>
      <c r="M613" s="69"/>
      <c r="N613" s="71">
        <f t="shared" si="46"/>
        <v>2048</v>
      </c>
      <c r="O613" s="71"/>
      <c r="P613" s="72"/>
      <c r="Q613" s="32">
        <f t="shared" si="48"/>
        <v>18606.300000000003</v>
      </c>
      <c r="R613" s="73">
        <f t="shared" si="47"/>
        <v>43414.700000000004</v>
      </c>
      <c r="S613">
        <v>1</v>
      </c>
    </row>
    <row r="614" spans="1:22">
      <c r="A614">
        <v>598</v>
      </c>
      <c r="B614" s="8">
        <v>583</v>
      </c>
      <c r="C614" s="8">
        <v>61</v>
      </c>
      <c r="D614" s="8" t="s">
        <v>468</v>
      </c>
      <c r="E614" s="8" t="s">
        <v>190</v>
      </c>
      <c r="F614" s="8" t="s">
        <v>475</v>
      </c>
      <c r="G614" s="8">
        <v>1989</v>
      </c>
      <c r="H614" s="8" t="s">
        <v>112</v>
      </c>
      <c r="I614" s="11">
        <v>394.91</v>
      </c>
      <c r="J614" s="8">
        <v>2</v>
      </c>
      <c r="K614" s="8" t="s">
        <v>131</v>
      </c>
      <c r="L614" s="69">
        <f t="shared" si="45"/>
        <v>2019</v>
      </c>
      <c r="M614" s="69"/>
      <c r="N614" s="71">
        <f t="shared" si="46"/>
        <v>2049</v>
      </c>
      <c r="O614" s="71"/>
      <c r="P614" s="72"/>
      <c r="Q614" s="32">
        <f t="shared" si="48"/>
        <v>5923.6500000000005</v>
      </c>
      <c r="R614" s="73">
        <f t="shared" si="47"/>
        <v>13821.85</v>
      </c>
      <c r="S614">
        <v>1</v>
      </c>
    </row>
    <row r="615" spans="1:22">
      <c r="A615">
        <v>606</v>
      </c>
      <c r="B615" s="8">
        <v>591</v>
      </c>
      <c r="C615" s="8">
        <v>61</v>
      </c>
      <c r="D615" s="8" t="s">
        <v>484</v>
      </c>
      <c r="E615" s="8" t="s">
        <v>129</v>
      </c>
      <c r="F615" s="8" t="s">
        <v>483</v>
      </c>
      <c r="G615" s="8">
        <v>1991</v>
      </c>
      <c r="H615" s="8"/>
      <c r="I615" s="11">
        <v>1901.7</v>
      </c>
      <c r="J615" s="8"/>
      <c r="K615" s="8" t="s">
        <v>131</v>
      </c>
      <c r="L615" s="69">
        <f t="shared" si="45"/>
        <v>2021</v>
      </c>
      <c r="M615" s="69"/>
      <c r="N615" s="71">
        <f t="shared" si="46"/>
        <v>2051</v>
      </c>
      <c r="O615" s="71"/>
      <c r="P615" s="72"/>
      <c r="Q615" s="32">
        <f t="shared" si="48"/>
        <v>28525.5</v>
      </c>
      <c r="R615" s="73">
        <f t="shared" si="47"/>
        <v>66559.5</v>
      </c>
      <c r="S615">
        <v>1</v>
      </c>
    </row>
    <row r="616" spans="1:22">
      <c r="A616">
        <v>595</v>
      </c>
      <c r="B616" s="8">
        <v>580</v>
      </c>
      <c r="C616" s="8">
        <v>61</v>
      </c>
      <c r="D616" s="8" t="s">
        <v>461</v>
      </c>
      <c r="E616" s="8" t="s">
        <v>129</v>
      </c>
      <c r="F616" s="8" t="s">
        <v>485</v>
      </c>
      <c r="G616" s="8">
        <v>2004</v>
      </c>
      <c r="H616" s="8" t="s">
        <v>112</v>
      </c>
      <c r="I616" s="11">
        <v>186</v>
      </c>
      <c r="J616" s="8">
        <v>2</v>
      </c>
      <c r="K616" s="8" t="s">
        <v>151</v>
      </c>
      <c r="L616" s="69">
        <f t="shared" si="45"/>
        <v>2034</v>
      </c>
      <c r="M616" s="69"/>
      <c r="N616" s="70">
        <f t="shared" si="46"/>
        <v>2064</v>
      </c>
      <c r="O616" s="71"/>
      <c r="P616" s="72"/>
      <c r="Q616" s="32">
        <f t="shared" si="48"/>
        <v>2790</v>
      </c>
      <c r="R616" s="73"/>
      <c r="S616">
        <v>1</v>
      </c>
    </row>
    <row r="617" spans="1:22">
      <c r="A617">
        <v>596</v>
      </c>
      <c r="B617" s="8">
        <v>581</v>
      </c>
      <c r="C617" s="8">
        <v>61</v>
      </c>
      <c r="D617" s="8" t="s">
        <v>461</v>
      </c>
      <c r="E617" s="8" t="s">
        <v>129</v>
      </c>
      <c r="F617" s="8" t="s">
        <v>486</v>
      </c>
      <c r="G617" s="8">
        <v>2004</v>
      </c>
      <c r="H617" s="8"/>
      <c r="I617" s="11">
        <v>60</v>
      </c>
      <c r="J617" s="8"/>
      <c r="K617" s="8" t="s">
        <v>151</v>
      </c>
      <c r="L617" s="69">
        <f t="shared" si="45"/>
        <v>2034</v>
      </c>
      <c r="M617" s="69"/>
      <c r="N617" s="70">
        <f t="shared" si="46"/>
        <v>2064</v>
      </c>
      <c r="O617" s="71"/>
      <c r="P617" s="72"/>
      <c r="Q617" s="32">
        <f t="shared" si="48"/>
        <v>900</v>
      </c>
      <c r="R617" s="73"/>
      <c r="S617">
        <v>1</v>
      </c>
    </row>
    <row r="618" spans="1:22">
      <c r="A618">
        <v>597</v>
      </c>
      <c r="B618" s="8">
        <v>582</v>
      </c>
      <c r="C618" s="8">
        <v>61</v>
      </c>
      <c r="D618" s="8" t="s">
        <v>461</v>
      </c>
      <c r="E618" s="8" t="s">
        <v>129</v>
      </c>
      <c r="F618" s="8" t="s">
        <v>487</v>
      </c>
      <c r="G618" s="8">
        <v>2004</v>
      </c>
      <c r="H618" s="8" t="s">
        <v>112</v>
      </c>
      <c r="I618" s="11">
        <v>118</v>
      </c>
      <c r="J618" s="8">
        <v>1</v>
      </c>
      <c r="K618" s="8" t="s">
        <v>151</v>
      </c>
      <c r="L618" s="69">
        <f t="shared" si="45"/>
        <v>2034</v>
      </c>
      <c r="M618" s="69"/>
      <c r="N618" s="70">
        <f t="shared" si="46"/>
        <v>2064</v>
      </c>
      <c r="O618" s="71"/>
      <c r="P618" s="72"/>
      <c r="Q618" s="32">
        <f t="shared" si="48"/>
        <v>1770</v>
      </c>
      <c r="R618" s="73"/>
      <c r="S618">
        <v>1</v>
      </c>
    </row>
    <row r="619" spans="1:22">
      <c r="A619">
        <v>611</v>
      </c>
      <c r="B619" s="8">
        <v>596</v>
      </c>
      <c r="C619" s="8">
        <v>61</v>
      </c>
      <c r="D619" s="8" t="s">
        <v>467</v>
      </c>
      <c r="E619" s="8" t="s">
        <v>135</v>
      </c>
      <c r="F619" s="8" t="s">
        <v>488</v>
      </c>
      <c r="G619" s="8">
        <v>2009</v>
      </c>
      <c r="H619" s="8"/>
      <c r="I619" s="11">
        <v>46.75</v>
      </c>
      <c r="J619" s="8">
        <v>1</v>
      </c>
      <c r="K619" s="8" t="s">
        <v>362</v>
      </c>
      <c r="L619" s="69">
        <f t="shared" si="45"/>
        <v>2039</v>
      </c>
      <c r="M619" s="69"/>
      <c r="N619" s="70">
        <f t="shared" si="46"/>
        <v>2069</v>
      </c>
      <c r="O619" s="71"/>
      <c r="P619" s="72"/>
      <c r="Q619" s="32">
        <f t="shared" si="48"/>
        <v>701.25</v>
      </c>
      <c r="R619" s="73"/>
      <c r="S619">
        <v>1</v>
      </c>
    </row>
    <row r="620" spans="1:22">
      <c r="A620">
        <v>587</v>
      </c>
      <c r="B620" s="8">
        <v>572</v>
      </c>
      <c r="C620" s="8">
        <v>61</v>
      </c>
      <c r="D620" s="8" t="s">
        <v>489</v>
      </c>
      <c r="E620" s="8" t="s">
        <v>144</v>
      </c>
      <c r="F620" s="8" t="s">
        <v>490</v>
      </c>
      <c r="G620" s="8">
        <v>2011</v>
      </c>
      <c r="H620" s="8" t="s">
        <v>112</v>
      </c>
      <c r="I620" s="11">
        <v>5549.49</v>
      </c>
      <c r="J620" s="8">
        <v>2</v>
      </c>
      <c r="K620" s="8" t="s">
        <v>131</v>
      </c>
      <c r="L620" s="69">
        <f t="shared" si="45"/>
        <v>2041</v>
      </c>
      <c r="M620" s="69"/>
      <c r="N620" s="70">
        <f t="shared" si="46"/>
        <v>2071</v>
      </c>
      <c r="O620" s="71"/>
      <c r="P620" s="72"/>
      <c r="Q620" s="32">
        <f t="shared" si="48"/>
        <v>83242.349999999991</v>
      </c>
      <c r="R620" s="73"/>
      <c r="S620">
        <v>1</v>
      </c>
      <c r="T620" t="s">
        <v>491</v>
      </c>
      <c r="U620" s="4">
        <f>SUM(Q620:Q645)</f>
        <v>125409.44999999998</v>
      </c>
      <c r="V620" s="4">
        <f>SUM(R620:R645)</f>
        <v>125342.7</v>
      </c>
    </row>
    <row r="621" spans="1:22">
      <c r="A621">
        <v>588</v>
      </c>
      <c r="B621" s="8">
        <v>573</v>
      </c>
      <c r="C621" s="8">
        <v>61</v>
      </c>
      <c r="D621" s="8" t="s">
        <v>489</v>
      </c>
      <c r="E621" s="8" t="s">
        <v>144</v>
      </c>
      <c r="F621" s="8" t="s">
        <v>492</v>
      </c>
      <c r="G621" s="8">
        <v>2011</v>
      </c>
      <c r="H621" s="8" t="s">
        <v>112</v>
      </c>
      <c r="I621" s="11">
        <v>1274.33</v>
      </c>
      <c r="J621" s="8">
        <v>1</v>
      </c>
      <c r="K621" s="8" t="s">
        <v>131</v>
      </c>
      <c r="L621" s="69">
        <f t="shared" si="45"/>
        <v>2041</v>
      </c>
      <c r="M621" s="69"/>
      <c r="N621" s="70">
        <f t="shared" si="46"/>
        <v>2071</v>
      </c>
      <c r="O621" s="71"/>
      <c r="P621" s="72"/>
      <c r="Q621" s="32">
        <f t="shared" si="48"/>
        <v>19114.949999999997</v>
      </c>
      <c r="R621" s="73"/>
      <c r="S621">
        <v>1</v>
      </c>
      <c r="U621" s="4">
        <f>SUM(U620:V620)</f>
        <v>250752.14999999997</v>
      </c>
    </row>
    <row r="622" spans="1:22">
      <c r="A622">
        <v>627</v>
      </c>
      <c r="B622" s="8">
        <v>612</v>
      </c>
      <c r="C622" s="8">
        <v>71</v>
      </c>
      <c r="D622" s="8" t="s">
        <v>493</v>
      </c>
      <c r="E622" s="8" t="s">
        <v>135</v>
      </c>
      <c r="F622" s="8" t="s">
        <v>494</v>
      </c>
      <c r="G622" s="8">
        <v>1970</v>
      </c>
      <c r="H622" s="8"/>
      <c r="I622" s="11">
        <v>176</v>
      </c>
      <c r="J622" s="8"/>
      <c r="K622" s="8" t="s">
        <v>158</v>
      </c>
      <c r="L622" s="74">
        <f t="shared" si="45"/>
        <v>2000</v>
      </c>
      <c r="M622" s="69"/>
      <c r="N622" s="71">
        <f t="shared" si="46"/>
        <v>2030</v>
      </c>
      <c r="O622" s="71"/>
      <c r="P622" s="72"/>
      <c r="Q622" s="32"/>
      <c r="R622" s="73">
        <f t="shared" ref="R622:R652" si="49">I622*M$12*M$7</f>
        <v>6160</v>
      </c>
      <c r="S622">
        <v>1</v>
      </c>
    </row>
    <row r="623" spans="1:22" s="31" customFormat="1">
      <c r="A623" s="31">
        <v>629</v>
      </c>
      <c r="B623" s="78">
        <v>614</v>
      </c>
      <c r="C623" s="78">
        <v>71</v>
      </c>
      <c r="D623" s="77" t="s">
        <v>495</v>
      </c>
      <c r="E623" s="8" t="s">
        <v>144</v>
      </c>
      <c r="F623" s="8" t="s">
        <v>494</v>
      </c>
      <c r="G623" s="8">
        <v>1971</v>
      </c>
      <c r="H623" s="8"/>
      <c r="I623" s="11">
        <v>123.38</v>
      </c>
      <c r="J623" s="8"/>
      <c r="K623" s="8" t="s">
        <v>158</v>
      </c>
      <c r="L623" s="74">
        <f t="shared" si="45"/>
        <v>2001</v>
      </c>
      <c r="M623" s="69"/>
      <c r="N623" s="71">
        <f t="shared" si="46"/>
        <v>2031</v>
      </c>
      <c r="O623" s="71"/>
      <c r="P623" s="72"/>
      <c r="Q623" s="32"/>
      <c r="R623" s="73">
        <f t="shared" si="49"/>
        <v>4318.3</v>
      </c>
      <c r="S623">
        <v>1</v>
      </c>
      <c r="T623"/>
    </row>
    <row r="624" spans="1:22">
      <c r="A624">
        <v>630</v>
      </c>
      <c r="B624" s="8">
        <v>615</v>
      </c>
      <c r="C624" s="8">
        <v>71</v>
      </c>
      <c r="D624" s="8" t="s">
        <v>496</v>
      </c>
      <c r="E624" s="8" t="s">
        <v>190</v>
      </c>
      <c r="F624" s="8" t="s">
        <v>494</v>
      </c>
      <c r="G624" s="8">
        <v>1974</v>
      </c>
      <c r="H624" s="8"/>
      <c r="I624" s="11">
        <v>135</v>
      </c>
      <c r="J624" s="8"/>
      <c r="K624" s="8" t="s">
        <v>158</v>
      </c>
      <c r="L624" s="74">
        <f t="shared" si="45"/>
        <v>2004</v>
      </c>
      <c r="M624" s="69"/>
      <c r="N624" s="71">
        <f t="shared" si="46"/>
        <v>2034</v>
      </c>
      <c r="O624" s="71"/>
      <c r="P624" s="72"/>
      <c r="Q624" s="32"/>
      <c r="R624" s="73">
        <f t="shared" si="49"/>
        <v>4725</v>
      </c>
      <c r="S624">
        <v>1</v>
      </c>
    </row>
    <row r="625" spans="1:38">
      <c r="A625">
        <v>631</v>
      </c>
      <c r="B625" s="8">
        <v>616</v>
      </c>
      <c r="C625" s="8">
        <v>71</v>
      </c>
      <c r="D625" s="8" t="s">
        <v>497</v>
      </c>
      <c r="E625" s="8" t="s">
        <v>176</v>
      </c>
      <c r="F625" s="8" t="s">
        <v>494</v>
      </c>
      <c r="G625" s="8">
        <v>1974</v>
      </c>
      <c r="H625" s="8"/>
      <c r="I625" s="11">
        <v>117.59</v>
      </c>
      <c r="J625" s="8"/>
      <c r="K625" s="8" t="s">
        <v>158</v>
      </c>
      <c r="L625" s="74">
        <f t="shared" si="45"/>
        <v>2004</v>
      </c>
      <c r="M625" s="69"/>
      <c r="N625" s="71">
        <f t="shared" si="46"/>
        <v>2034</v>
      </c>
      <c r="O625" s="71"/>
      <c r="P625" s="72"/>
      <c r="Q625" s="32"/>
      <c r="R625" s="73">
        <f t="shared" si="49"/>
        <v>4115.6500000000005</v>
      </c>
      <c r="S625">
        <v>1</v>
      </c>
    </row>
    <row r="626" spans="1:38">
      <c r="A626">
        <v>632</v>
      </c>
      <c r="B626" s="8">
        <v>617</v>
      </c>
      <c r="C626" s="8">
        <v>71</v>
      </c>
      <c r="D626" s="8" t="s">
        <v>498</v>
      </c>
      <c r="E626" s="8" t="s">
        <v>224</v>
      </c>
      <c r="F626" s="8" t="s">
        <v>494</v>
      </c>
      <c r="G626" s="8">
        <v>1974</v>
      </c>
      <c r="H626" s="8"/>
      <c r="I626" s="11">
        <v>169.85</v>
      </c>
      <c r="J626" s="8"/>
      <c r="K626" s="8" t="s">
        <v>158</v>
      </c>
      <c r="L626" s="74">
        <f t="shared" si="45"/>
        <v>2004</v>
      </c>
      <c r="M626" s="69"/>
      <c r="N626" s="71">
        <f t="shared" si="46"/>
        <v>2034</v>
      </c>
      <c r="O626" s="71"/>
      <c r="P626" s="72"/>
      <c r="Q626" s="32"/>
      <c r="R626" s="73">
        <f t="shared" si="49"/>
        <v>5944.75</v>
      </c>
      <c r="S626">
        <v>1</v>
      </c>
    </row>
    <row r="627" spans="1:38">
      <c r="A627">
        <v>633</v>
      </c>
      <c r="B627" s="8">
        <v>618</v>
      </c>
      <c r="C627" s="8">
        <v>71</v>
      </c>
      <c r="D627" s="8" t="s">
        <v>499</v>
      </c>
      <c r="E627" s="8" t="s">
        <v>135</v>
      </c>
      <c r="F627" s="8" t="s">
        <v>494</v>
      </c>
      <c r="G627" s="8">
        <v>1975</v>
      </c>
      <c r="H627" s="8"/>
      <c r="I627" s="11">
        <v>148</v>
      </c>
      <c r="J627" s="8"/>
      <c r="K627" s="8" t="s">
        <v>158</v>
      </c>
      <c r="L627" s="74">
        <f t="shared" si="45"/>
        <v>2005</v>
      </c>
      <c r="M627" s="69"/>
      <c r="N627" s="71">
        <f t="shared" si="46"/>
        <v>2035</v>
      </c>
      <c r="O627" s="71"/>
      <c r="P627" s="72"/>
      <c r="Q627" s="32"/>
      <c r="R627" s="73">
        <f t="shared" si="49"/>
        <v>5180</v>
      </c>
      <c r="S627">
        <v>1</v>
      </c>
    </row>
    <row r="628" spans="1:38">
      <c r="A628">
        <v>634</v>
      </c>
      <c r="B628" s="8">
        <v>619</v>
      </c>
      <c r="C628" s="8">
        <v>71</v>
      </c>
      <c r="D628" s="8" t="s">
        <v>500</v>
      </c>
      <c r="E628" s="8" t="s">
        <v>141</v>
      </c>
      <c r="F628" s="8" t="s">
        <v>494</v>
      </c>
      <c r="G628" s="8">
        <v>1976</v>
      </c>
      <c r="H628" s="8"/>
      <c r="I628" s="11">
        <v>111.79</v>
      </c>
      <c r="J628" s="8"/>
      <c r="K628" s="8" t="s">
        <v>158</v>
      </c>
      <c r="L628" s="74">
        <f t="shared" si="45"/>
        <v>2006</v>
      </c>
      <c r="M628" s="69"/>
      <c r="N628" s="71">
        <f t="shared" si="46"/>
        <v>2036</v>
      </c>
      <c r="O628" s="71"/>
      <c r="P628" s="72"/>
      <c r="Q628" s="32"/>
      <c r="R628" s="73">
        <f t="shared" si="49"/>
        <v>3912.65</v>
      </c>
      <c r="S628">
        <v>1</v>
      </c>
    </row>
    <row r="629" spans="1:38">
      <c r="A629">
        <v>635</v>
      </c>
      <c r="B629" s="8">
        <v>620</v>
      </c>
      <c r="C629" s="8">
        <v>71</v>
      </c>
      <c r="D629" s="8" t="s">
        <v>501</v>
      </c>
      <c r="E629" s="8" t="s">
        <v>135</v>
      </c>
      <c r="F629" s="8" t="s">
        <v>494</v>
      </c>
      <c r="G629" s="8">
        <v>1977</v>
      </c>
      <c r="H629" s="8"/>
      <c r="I629" s="11">
        <v>128.36000000000001</v>
      </c>
      <c r="J629" s="8"/>
      <c r="K629" s="8" t="s">
        <v>158</v>
      </c>
      <c r="L629" s="74">
        <f t="shared" si="45"/>
        <v>2007</v>
      </c>
      <c r="M629" s="69"/>
      <c r="N629" s="71">
        <f t="shared" si="46"/>
        <v>2037</v>
      </c>
      <c r="O629" s="71"/>
      <c r="P629" s="72"/>
      <c r="Q629" s="32"/>
      <c r="R629" s="73">
        <f t="shared" si="49"/>
        <v>4492.6000000000004</v>
      </c>
      <c r="S629">
        <v>1</v>
      </c>
    </row>
    <row r="630" spans="1:38" s="2" customFormat="1">
      <c r="A630">
        <v>636</v>
      </c>
      <c r="B630" s="8">
        <v>621</v>
      </c>
      <c r="C630" s="8">
        <v>71</v>
      </c>
      <c r="D630" s="8" t="s">
        <v>502</v>
      </c>
      <c r="E630" s="8" t="s">
        <v>171</v>
      </c>
      <c r="F630" s="8" t="s">
        <v>494</v>
      </c>
      <c r="G630" s="8">
        <v>1978</v>
      </c>
      <c r="H630" s="8"/>
      <c r="I630" s="11">
        <v>128.36000000000001</v>
      </c>
      <c r="J630" s="8"/>
      <c r="K630" s="8" t="s">
        <v>158</v>
      </c>
      <c r="L630" s="74">
        <f t="shared" si="45"/>
        <v>2008</v>
      </c>
      <c r="M630" s="69"/>
      <c r="N630" s="71">
        <f t="shared" si="46"/>
        <v>2038</v>
      </c>
      <c r="O630" s="71"/>
      <c r="P630" s="72"/>
      <c r="Q630" s="32"/>
      <c r="R630" s="73">
        <f t="shared" si="49"/>
        <v>4492.6000000000004</v>
      </c>
      <c r="S630">
        <v>1</v>
      </c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</row>
    <row r="631" spans="1:38">
      <c r="A631">
        <v>637</v>
      </c>
      <c r="B631" s="8">
        <v>622</v>
      </c>
      <c r="C631" s="8">
        <v>71</v>
      </c>
      <c r="D631" s="8" t="s">
        <v>503</v>
      </c>
      <c r="E631" s="8" t="s">
        <v>144</v>
      </c>
      <c r="F631" s="8" t="s">
        <v>494</v>
      </c>
      <c r="G631" s="8">
        <v>1979</v>
      </c>
      <c r="H631" s="8"/>
      <c r="I631" s="11">
        <v>125.87</v>
      </c>
      <c r="J631" s="8">
        <v>1</v>
      </c>
      <c r="K631" s="8" t="s">
        <v>158</v>
      </c>
      <c r="L631" s="74">
        <f t="shared" si="45"/>
        <v>2009</v>
      </c>
      <c r="M631" s="69"/>
      <c r="N631" s="71">
        <f t="shared" si="46"/>
        <v>2039</v>
      </c>
      <c r="O631" s="71"/>
      <c r="P631" s="72"/>
      <c r="Q631" s="32"/>
      <c r="R631" s="73">
        <f t="shared" si="49"/>
        <v>4405.45</v>
      </c>
      <c r="S631">
        <v>1</v>
      </c>
    </row>
    <row r="632" spans="1:38">
      <c r="A632">
        <v>638</v>
      </c>
      <c r="B632" s="8">
        <v>623</v>
      </c>
      <c r="C632" s="8">
        <v>71</v>
      </c>
      <c r="D632" s="8" t="s">
        <v>504</v>
      </c>
      <c r="E632" s="8" t="s">
        <v>138</v>
      </c>
      <c r="F632" s="8" t="s">
        <v>494</v>
      </c>
      <c r="G632" s="8">
        <v>1980</v>
      </c>
      <c r="H632" s="8"/>
      <c r="I632" s="11">
        <v>120.27</v>
      </c>
      <c r="J632" s="8"/>
      <c r="K632" s="8" t="s">
        <v>158</v>
      </c>
      <c r="L632" s="74">
        <f t="shared" si="45"/>
        <v>2010</v>
      </c>
      <c r="M632" s="69"/>
      <c r="N632" s="71">
        <f t="shared" si="46"/>
        <v>2040</v>
      </c>
      <c r="O632" s="71"/>
      <c r="P632" s="72"/>
      <c r="Q632" s="32"/>
      <c r="R632" s="73">
        <f t="shared" si="49"/>
        <v>4209.45</v>
      </c>
      <c r="S632">
        <v>1</v>
      </c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8">
      <c r="A633">
        <v>639</v>
      </c>
      <c r="B633" s="8">
        <v>624</v>
      </c>
      <c r="C633" s="8">
        <v>71</v>
      </c>
      <c r="D633" s="8" t="s">
        <v>505</v>
      </c>
      <c r="E633" s="8" t="s">
        <v>176</v>
      </c>
      <c r="F633" s="8" t="s">
        <v>494</v>
      </c>
      <c r="G633" s="8">
        <v>1981</v>
      </c>
      <c r="H633" s="8"/>
      <c r="I633" s="11">
        <v>132.69999999999999</v>
      </c>
      <c r="J633" s="8"/>
      <c r="K633" s="8" t="s">
        <v>158</v>
      </c>
      <c r="L633" s="74">
        <f t="shared" si="45"/>
        <v>2011</v>
      </c>
      <c r="M633" s="69"/>
      <c r="N633" s="71">
        <f t="shared" si="46"/>
        <v>2041</v>
      </c>
      <c r="O633" s="71"/>
      <c r="P633" s="72"/>
      <c r="Q633" s="32"/>
      <c r="R633" s="73">
        <f t="shared" si="49"/>
        <v>4644.5</v>
      </c>
      <c r="S633">
        <v>1</v>
      </c>
    </row>
    <row r="634" spans="1:38">
      <c r="A634">
        <v>640</v>
      </c>
      <c r="B634" s="8">
        <v>625</v>
      </c>
      <c r="C634" s="8">
        <v>71</v>
      </c>
      <c r="D634" s="8" t="s">
        <v>506</v>
      </c>
      <c r="E634" s="8" t="s">
        <v>144</v>
      </c>
      <c r="F634" s="8" t="s">
        <v>494</v>
      </c>
      <c r="G634" s="8">
        <v>1982</v>
      </c>
      <c r="H634" s="8"/>
      <c r="I634" s="11">
        <v>134.97999999999999</v>
      </c>
      <c r="J634" s="8"/>
      <c r="K634" s="8" t="s">
        <v>158</v>
      </c>
      <c r="L634" s="74">
        <f t="shared" si="45"/>
        <v>2012</v>
      </c>
      <c r="M634" s="69"/>
      <c r="N634" s="71">
        <f t="shared" si="46"/>
        <v>2042</v>
      </c>
      <c r="O634" s="71"/>
      <c r="P634" s="72"/>
      <c r="Q634" s="32"/>
      <c r="R634" s="73">
        <f t="shared" si="49"/>
        <v>4724.2999999999993</v>
      </c>
      <c r="S634">
        <v>1</v>
      </c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8">
      <c r="A635">
        <v>620</v>
      </c>
      <c r="B635" s="8">
        <v>605</v>
      </c>
      <c r="C635" s="8">
        <v>71</v>
      </c>
      <c r="D635" s="8" t="s">
        <v>507</v>
      </c>
      <c r="E635" s="8" t="s">
        <v>190</v>
      </c>
      <c r="F635" s="8" t="s">
        <v>508</v>
      </c>
      <c r="G635" s="8">
        <v>1983</v>
      </c>
      <c r="H635" s="8" t="s">
        <v>112</v>
      </c>
      <c r="I635" s="11">
        <v>141.93</v>
      </c>
      <c r="J635" s="8">
        <v>2</v>
      </c>
      <c r="K635" s="8" t="s">
        <v>151</v>
      </c>
      <c r="L635" s="74">
        <f t="shared" si="45"/>
        <v>2013</v>
      </c>
      <c r="M635" s="69"/>
      <c r="N635" s="71">
        <f t="shared" si="46"/>
        <v>2043</v>
      </c>
      <c r="O635" s="71"/>
      <c r="P635" s="72"/>
      <c r="Q635" s="32"/>
      <c r="R635" s="73">
        <f t="shared" si="49"/>
        <v>4967.55</v>
      </c>
      <c r="S635">
        <v>1</v>
      </c>
    </row>
    <row r="636" spans="1:38">
      <c r="A636">
        <v>641</v>
      </c>
      <c r="B636" s="8">
        <v>626</v>
      </c>
      <c r="C636" s="8">
        <v>71</v>
      </c>
      <c r="D636" s="8" t="s">
        <v>509</v>
      </c>
      <c r="E636" s="8" t="s">
        <v>167</v>
      </c>
      <c r="F636" s="8" t="s">
        <v>494</v>
      </c>
      <c r="G636" s="8">
        <v>1984</v>
      </c>
      <c r="H636" s="8"/>
      <c r="I636" s="11">
        <v>150.33000000000001</v>
      </c>
      <c r="J636" s="8"/>
      <c r="K636" s="8" t="s">
        <v>158</v>
      </c>
      <c r="L636" s="74">
        <f t="shared" si="45"/>
        <v>2014</v>
      </c>
      <c r="M636" s="69"/>
      <c r="N636" s="71">
        <f t="shared" si="46"/>
        <v>2044</v>
      </c>
      <c r="O636" s="71"/>
      <c r="P636" s="72"/>
      <c r="Q636" s="32"/>
      <c r="R636" s="73">
        <f t="shared" si="49"/>
        <v>5261.55</v>
      </c>
      <c r="S636">
        <v>1</v>
      </c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8">
      <c r="A637">
        <v>642</v>
      </c>
      <c r="B637" s="8">
        <v>627</v>
      </c>
      <c r="C637" s="8">
        <v>71</v>
      </c>
      <c r="D637" s="8" t="s">
        <v>510</v>
      </c>
      <c r="E637" s="8" t="s">
        <v>190</v>
      </c>
      <c r="F637" s="8" t="s">
        <v>494</v>
      </c>
      <c r="G637" s="8">
        <v>1985</v>
      </c>
      <c r="H637" s="8"/>
      <c r="I637" s="11">
        <v>155.69</v>
      </c>
      <c r="J637" s="8"/>
      <c r="K637" s="8" t="s">
        <v>158</v>
      </c>
      <c r="L637" s="69">
        <f t="shared" si="45"/>
        <v>2015</v>
      </c>
      <c r="M637" s="69"/>
      <c r="N637" s="71">
        <f t="shared" si="46"/>
        <v>2045</v>
      </c>
      <c r="O637" s="71"/>
      <c r="P637" s="72"/>
      <c r="Q637" s="32">
        <f t="shared" ref="Q637:Q666" si="50">I637*M$6</f>
        <v>2335.35</v>
      </c>
      <c r="R637" s="73">
        <f t="shared" si="49"/>
        <v>5449.15</v>
      </c>
      <c r="S637">
        <v>1</v>
      </c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8">
      <c r="A638">
        <v>643</v>
      </c>
      <c r="B638" s="8">
        <v>628</v>
      </c>
      <c r="C638" s="8">
        <v>71</v>
      </c>
      <c r="D638" s="8" t="s">
        <v>511</v>
      </c>
      <c r="E638" s="8" t="s">
        <v>141</v>
      </c>
      <c r="F638" s="8" t="s">
        <v>494</v>
      </c>
      <c r="G638" s="8">
        <v>1986</v>
      </c>
      <c r="H638" s="8"/>
      <c r="I638" s="11">
        <v>186.73</v>
      </c>
      <c r="J638" s="8"/>
      <c r="K638" s="8" t="s">
        <v>158</v>
      </c>
      <c r="L638" s="69">
        <f t="shared" si="45"/>
        <v>2016</v>
      </c>
      <c r="M638" s="69"/>
      <c r="N638" s="71">
        <f t="shared" si="46"/>
        <v>2046</v>
      </c>
      <c r="O638" s="71"/>
      <c r="P638" s="72"/>
      <c r="Q638" s="32">
        <f t="shared" si="50"/>
        <v>2800.95</v>
      </c>
      <c r="R638" s="73">
        <f t="shared" si="49"/>
        <v>6535.5499999999993</v>
      </c>
      <c r="S638">
        <v>1</v>
      </c>
    </row>
    <row r="639" spans="1:38">
      <c r="A639">
        <v>644</v>
      </c>
      <c r="B639" s="8">
        <v>629</v>
      </c>
      <c r="C639" s="8">
        <v>71</v>
      </c>
      <c r="D639" s="8" t="s">
        <v>512</v>
      </c>
      <c r="E639" s="8" t="s">
        <v>167</v>
      </c>
      <c r="F639" s="8" t="s">
        <v>494</v>
      </c>
      <c r="G639" s="8">
        <v>1987</v>
      </c>
      <c r="H639" s="8"/>
      <c r="I639" s="11">
        <v>159.61000000000001</v>
      </c>
      <c r="J639" s="8"/>
      <c r="K639" s="8" t="s">
        <v>158</v>
      </c>
      <c r="L639" s="69">
        <f t="shared" si="45"/>
        <v>2017</v>
      </c>
      <c r="M639" s="69"/>
      <c r="N639" s="71">
        <f t="shared" si="46"/>
        <v>2047</v>
      </c>
      <c r="O639" s="71"/>
      <c r="P639" s="72"/>
      <c r="Q639" s="32">
        <f t="shared" si="50"/>
        <v>2394.15</v>
      </c>
      <c r="R639" s="73">
        <f t="shared" si="49"/>
        <v>5586.35</v>
      </c>
      <c r="S639">
        <v>1</v>
      </c>
    </row>
    <row r="640" spans="1:38">
      <c r="A640">
        <v>645</v>
      </c>
      <c r="B640" s="8">
        <v>630</v>
      </c>
      <c r="C640" s="8">
        <v>71</v>
      </c>
      <c r="D640" s="8" t="s">
        <v>513</v>
      </c>
      <c r="E640" s="8" t="s">
        <v>190</v>
      </c>
      <c r="F640" s="8" t="s">
        <v>494</v>
      </c>
      <c r="G640" s="8">
        <v>1987</v>
      </c>
      <c r="H640" s="8"/>
      <c r="I640" s="11">
        <v>165.62</v>
      </c>
      <c r="J640" s="8"/>
      <c r="K640" s="8" t="s">
        <v>158</v>
      </c>
      <c r="L640" s="69">
        <f t="shared" si="45"/>
        <v>2017</v>
      </c>
      <c r="M640" s="69"/>
      <c r="N640" s="71">
        <f t="shared" si="46"/>
        <v>2047</v>
      </c>
      <c r="O640" s="71"/>
      <c r="P640" s="72"/>
      <c r="Q640" s="32">
        <f t="shared" si="50"/>
        <v>2484.3000000000002</v>
      </c>
      <c r="R640" s="73">
        <f t="shared" si="49"/>
        <v>5796.7</v>
      </c>
      <c r="S640">
        <v>1</v>
      </c>
    </row>
    <row r="641" spans="1:38">
      <c r="A641">
        <v>646</v>
      </c>
      <c r="B641" s="8">
        <v>631</v>
      </c>
      <c r="C641" s="8">
        <v>71</v>
      </c>
      <c r="D641" s="8" t="s">
        <v>514</v>
      </c>
      <c r="E641" s="8" t="s">
        <v>141</v>
      </c>
      <c r="F641" s="8" t="s">
        <v>494</v>
      </c>
      <c r="G641" s="8">
        <v>1988</v>
      </c>
      <c r="H641" s="8"/>
      <c r="I641" s="11">
        <v>187.74</v>
      </c>
      <c r="J641" s="8"/>
      <c r="K641" s="8" t="s">
        <v>158</v>
      </c>
      <c r="L641" s="69">
        <f t="shared" si="45"/>
        <v>2018</v>
      </c>
      <c r="M641" s="69"/>
      <c r="N641" s="71">
        <f t="shared" si="46"/>
        <v>2048</v>
      </c>
      <c r="O641" s="71"/>
      <c r="P641" s="72"/>
      <c r="Q641" s="32">
        <f t="shared" si="50"/>
        <v>2816.1000000000004</v>
      </c>
      <c r="R641" s="73">
        <f t="shared" si="49"/>
        <v>6570.9000000000005</v>
      </c>
      <c r="S641">
        <v>1</v>
      </c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8">
      <c r="A642">
        <v>647</v>
      </c>
      <c r="B642" s="8">
        <v>632</v>
      </c>
      <c r="C642" s="8">
        <v>71</v>
      </c>
      <c r="D642" s="8" t="s">
        <v>515</v>
      </c>
      <c r="E642" s="8" t="s">
        <v>135</v>
      </c>
      <c r="F642" s="8" t="s">
        <v>494</v>
      </c>
      <c r="G642" s="8">
        <v>1988</v>
      </c>
      <c r="H642" s="8"/>
      <c r="I642" s="11">
        <v>161.80000000000001</v>
      </c>
      <c r="J642" s="8"/>
      <c r="K642" s="8" t="s">
        <v>158</v>
      </c>
      <c r="L642" s="69">
        <f t="shared" si="45"/>
        <v>2018</v>
      </c>
      <c r="M642" s="69"/>
      <c r="N642" s="71">
        <f t="shared" si="46"/>
        <v>2048</v>
      </c>
      <c r="O642" s="71"/>
      <c r="P642" s="72"/>
      <c r="Q642" s="32">
        <f t="shared" si="50"/>
        <v>2427</v>
      </c>
      <c r="R642" s="73">
        <f t="shared" si="49"/>
        <v>5663</v>
      </c>
      <c r="S642">
        <v>1</v>
      </c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8">
      <c r="A643">
        <v>648</v>
      </c>
      <c r="B643" s="8">
        <v>633</v>
      </c>
      <c r="C643" s="8">
        <v>71</v>
      </c>
      <c r="D643" s="8" t="s">
        <v>516</v>
      </c>
      <c r="E643" s="8" t="s">
        <v>141</v>
      </c>
      <c r="F643" s="8" t="s">
        <v>494</v>
      </c>
      <c r="G643" s="8">
        <v>1989</v>
      </c>
      <c r="H643" s="8"/>
      <c r="I643" s="11">
        <v>181.08</v>
      </c>
      <c r="J643" s="8"/>
      <c r="K643" s="8" t="s">
        <v>158</v>
      </c>
      <c r="L643" s="69">
        <f t="shared" si="45"/>
        <v>2019</v>
      </c>
      <c r="M643" s="69"/>
      <c r="N643" s="71">
        <f t="shared" si="46"/>
        <v>2049</v>
      </c>
      <c r="O643" s="71"/>
      <c r="P643" s="72"/>
      <c r="Q643" s="32">
        <f t="shared" si="50"/>
        <v>2716.2000000000003</v>
      </c>
      <c r="R643" s="73">
        <f t="shared" si="49"/>
        <v>6337.8</v>
      </c>
      <c r="S643">
        <v>1</v>
      </c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8">
      <c r="A644">
        <v>649</v>
      </c>
      <c r="B644" s="8">
        <v>634</v>
      </c>
      <c r="C644" s="8">
        <v>71</v>
      </c>
      <c r="D644" s="8" t="s">
        <v>517</v>
      </c>
      <c r="E644" s="8" t="s">
        <v>162</v>
      </c>
      <c r="F644" s="8" t="s">
        <v>494</v>
      </c>
      <c r="G644" s="8">
        <v>1989</v>
      </c>
      <c r="H644" s="8"/>
      <c r="I644" s="11">
        <v>172.66</v>
      </c>
      <c r="J644" s="8"/>
      <c r="K644" s="8" t="s">
        <v>158</v>
      </c>
      <c r="L644" s="69">
        <f t="shared" si="45"/>
        <v>2019</v>
      </c>
      <c r="M644" s="69"/>
      <c r="N644" s="71">
        <f t="shared" si="46"/>
        <v>2049</v>
      </c>
      <c r="O644" s="71"/>
      <c r="P644" s="72"/>
      <c r="Q644" s="32">
        <f t="shared" si="50"/>
        <v>2589.9</v>
      </c>
      <c r="R644" s="73">
        <f t="shared" si="49"/>
        <v>6043.0999999999995</v>
      </c>
      <c r="S644">
        <v>1</v>
      </c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8">
      <c r="A645">
        <v>650</v>
      </c>
      <c r="B645" s="8">
        <v>635</v>
      </c>
      <c r="C645" s="8">
        <v>71</v>
      </c>
      <c r="D645" s="8" t="s">
        <v>518</v>
      </c>
      <c r="E645" s="8" t="s">
        <v>162</v>
      </c>
      <c r="F645" s="8" t="s">
        <v>494</v>
      </c>
      <c r="G645" s="8">
        <v>1989</v>
      </c>
      <c r="H645" s="8"/>
      <c r="I645" s="11">
        <v>165.88</v>
      </c>
      <c r="J645" s="8"/>
      <c r="K645" s="8" t="s">
        <v>158</v>
      </c>
      <c r="L645" s="69">
        <f t="shared" si="45"/>
        <v>2019</v>
      </c>
      <c r="M645" s="69"/>
      <c r="N645" s="71">
        <f t="shared" si="46"/>
        <v>2049</v>
      </c>
      <c r="O645" s="71"/>
      <c r="P645" s="72"/>
      <c r="Q645" s="32">
        <f t="shared" si="50"/>
        <v>2488.1999999999998</v>
      </c>
      <c r="R645" s="73">
        <f t="shared" si="49"/>
        <v>5805.8</v>
      </c>
      <c r="S645">
        <v>1</v>
      </c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8">
      <c r="A646">
        <v>621</v>
      </c>
      <c r="B646" s="8">
        <v>606</v>
      </c>
      <c r="C646" s="8">
        <v>71</v>
      </c>
      <c r="D646" s="8" t="s">
        <v>519</v>
      </c>
      <c r="E646" s="8" t="s">
        <v>224</v>
      </c>
      <c r="F646" s="8" t="s">
        <v>520</v>
      </c>
      <c r="G646" s="8">
        <v>1991</v>
      </c>
      <c r="H646" s="8" t="s">
        <v>112</v>
      </c>
      <c r="I646" s="11">
        <f>415.12-214.89</f>
        <v>200.23000000000002</v>
      </c>
      <c r="J646" s="8">
        <v>2</v>
      </c>
      <c r="K646" s="8" t="s">
        <v>151</v>
      </c>
      <c r="L646" s="69">
        <f t="shared" si="45"/>
        <v>2021</v>
      </c>
      <c r="M646" s="69"/>
      <c r="N646" s="71">
        <f t="shared" si="46"/>
        <v>2051</v>
      </c>
      <c r="O646" s="71"/>
      <c r="P646" s="72"/>
      <c r="Q646" s="32">
        <f t="shared" si="50"/>
        <v>3003.4500000000003</v>
      </c>
      <c r="R646" s="73">
        <f t="shared" si="49"/>
        <v>7008.0500000000011</v>
      </c>
      <c r="S646">
        <v>1</v>
      </c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8" s="2" customFormat="1">
      <c r="A647">
        <v>624</v>
      </c>
      <c r="B647" s="8">
        <v>609</v>
      </c>
      <c r="C647" s="8">
        <v>71</v>
      </c>
      <c r="D647" s="8" t="s">
        <v>521</v>
      </c>
      <c r="E647" s="8" t="s">
        <v>171</v>
      </c>
      <c r="F647" s="8" t="s">
        <v>520</v>
      </c>
      <c r="G647" s="8">
        <v>1991</v>
      </c>
      <c r="H647" s="8" t="s">
        <v>112</v>
      </c>
      <c r="I647" s="11">
        <f>391.75-229.85</f>
        <v>161.9</v>
      </c>
      <c r="J647" s="8">
        <v>2</v>
      </c>
      <c r="K647" s="8" t="s">
        <v>151</v>
      </c>
      <c r="L647" s="69">
        <f t="shared" si="45"/>
        <v>2021</v>
      </c>
      <c r="M647" s="69"/>
      <c r="N647" s="71">
        <f t="shared" si="46"/>
        <v>2051</v>
      </c>
      <c r="O647" s="71"/>
      <c r="P647" s="72"/>
      <c r="Q647" s="32">
        <f t="shared" si="50"/>
        <v>2428.5</v>
      </c>
      <c r="R647" s="73">
        <f t="shared" si="49"/>
        <v>5666.5</v>
      </c>
      <c r="S647">
        <v>1</v>
      </c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</row>
    <row r="648" spans="1:38">
      <c r="A648">
        <v>628</v>
      </c>
      <c r="B648" s="8">
        <v>613</v>
      </c>
      <c r="C648" s="8">
        <v>71</v>
      </c>
      <c r="D648" s="8" t="s">
        <v>493</v>
      </c>
      <c r="E648" s="8" t="s">
        <v>135</v>
      </c>
      <c r="F648" s="8" t="s">
        <v>203</v>
      </c>
      <c r="G648" s="8">
        <v>1991</v>
      </c>
      <c r="H648" s="8"/>
      <c r="I648" s="11">
        <v>8</v>
      </c>
      <c r="J648" s="8"/>
      <c r="K648" s="8" t="s">
        <v>151</v>
      </c>
      <c r="L648" s="69">
        <f t="shared" si="45"/>
        <v>2021</v>
      </c>
      <c r="M648" s="69"/>
      <c r="N648" s="71">
        <f t="shared" si="46"/>
        <v>2051</v>
      </c>
      <c r="O648" s="71"/>
      <c r="P648" s="72"/>
      <c r="Q648" s="32">
        <f t="shared" si="50"/>
        <v>120</v>
      </c>
      <c r="R648" s="73">
        <f t="shared" si="49"/>
        <v>280</v>
      </c>
      <c r="S648">
        <v>1</v>
      </c>
    </row>
    <row r="649" spans="1:38" s="2" customFormat="1">
      <c r="A649">
        <v>651</v>
      </c>
      <c r="B649" s="8">
        <v>636</v>
      </c>
      <c r="C649" s="8">
        <v>71</v>
      </c>
      <c r="D649" s="8" t="s">
        <v>522</v>
      </c>
      <c r="E649" s="8" t="s">
        <v>162</v>
      </c>
      <c r="F649" s="8" t="s">
        <v>494</v>
      </c>
      <c r="G649" s="8">
        <v>1991</v>
      </c>
      <c r="H649" s="8"/>
      <c r="I649" s="11">
        <v>180.42</v>
      </c>
      <c r="J649" s="8"/>
      <c r="K649" s="8" t="s">
        <v>158</v>
      </c>
      <c r="L649" s="69">
        <f t="shared" si="45"/>
        <v>2021</v>
      </c>
      <c r="M649" s="69"/>
      <c r="N649" s="71">
        <f t="shared" si="46"/>
        <v>2051</v>
      </c>
      <c r="O649" s="71"/>
      <c r="P649" s="72"/>
      <c r="Q649" s="32">
        <f t="shared" si="50"/>
        <v>2706.2999999999997</v>
      </c>
      <c r="R649" s="73">
        <f t="shared" si="49"/>
        <v>6314.7</v>
      </c>
      <c r="S649">
        <v>1</v>
      </c>
      <c r="AI649"/>
      <c r="AJ649"/>
      <c r="AK649"/>
      <c r="AL649"/>
    </row>
    <row r="650" spans="1:38" s="2" customFormat="1">
      <c r="A650">
        <v>652</v>
      </c>
      <c r="B650" s="8">
        <v>637</v>
      </c>
      <c r="C650" s="8">
        <v>71</v>
      </c>
      <c r="D650" s="8" t="s">
        <v>523</v>
      </c>
      <c r="E650" s="8" t="s">
        <v>144</v>
      </c>
      <c r="F650" s="8" t="s">
        <v>494</v>
      </c>
      <c r="G650" s="8">
        <v>1993</v>
      </c>
      <c r="H650" s="8"/>
      <c r="I650" s="11">
        <v>182.4</v>
      </c>
      <c r="J650" s="8"/>
      <c r="K650" s="8" t="s">
        <v>158</v>
      </c>
      <c r="L650" s="69">
        <f t="shared" si="45"/>
        <v>2023</v>
      </c>
      <c r="M650" s="69"/>
      <c r="N650" s="71">
        <f t="shared" si="46"/>
        <v>2053</v>
      </c>
      <c r="O650" s="71"/>
      <c r="P650" s="72"/>
      <c r="Q650" s="32">
        <f t="shared" si="50"/>
        <v>2736</v>
      </c>
      <c r="R650" s="73">
        <f t="shared" si="49"/>
        <v>6384</v>
      </c>
      <c r="S650">
        <v>1</v>
      </c>
      <c r="AI650"/>
      <c r="AJ650"/>
      <c r="AK650"/>
      <c r="AL650"/>
    </row>
    <row r="651" spans="1:38" s="2" customFormat="1">
      <c r="A651">
        <v>622</v>
      </c>
      <c r="B651" s="8">
        <v>607</v>
      </c>
      <c r="C651" s="8">
        <v>71</v>
      </c>
      <c r="D651" s="8" t="s">
        <v>524</v>
      </c>
      <c r="E651" s="8" t="s">
        <v>156</v>
      </c>
      <c r="F651" s="8" t="s">
        <v>520</v>
      </c>
      <c r="G651" s="8">
        <v>1994</v>
      </c>
      <c r="H651" s="8" t="s">
        <v>112</v>
      </c>
      <c r="I651" s="11">
        <f>399.44-219.54</f>
        <v>179.9</v>
      </c>
      <c r="J651" s="8">
        <v>1</v>
      </c>
      <c r="K651" s="8" t="s">
        <v>151</v>
      </c>
      <c r="L651" s="69">
        <f t="shared" si="45"/>
        <v>2024</v>
      </c>
      <c r="M651" s="69"/>
      <c r="N651" s="71">
        <f t="shared" si="46"/>
        <v>2054</v>
      </c>
      <c r="O651" s="71"/>
      <c r="P651" s="72"/>
      <c r="Q651" s="32">
        <f t="shared" si="50"/>
        <v>2698.5</v>
      </c>
      <c r="R651" s="73">
        <f t="shared" si="49"/>
        <v>6296.5</v>
      </c>
      <c r="S651">
        <v>1</v>
      </c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</row>
    <row r="652" spans="1:38">
      <c r="A652">
        <v>623</v>
      </c>
      <c r="B652" s="8">
        <v>608</v>
      </c>
      <c r="C652" s="8">
        <v>71</v>
      </c>
      <c r="D652" s="8" t="s">
        <v>525</v>
      </c>
      <c r="E652" s="8" t="s">
        <v>141</v>
      </c>
      <c r="F652" s="8" t="s">
        <v>520</v>
      </c>
      <c r="G652" s="8">
        <v>1994</v>
      </c>
      <c r="H652" s="8" t="s">
        <v>112</v>
      </c>
      <c r="I652" s="11">
        <f>474.5-267.62</f>
        <v>206.88</v>
      </c>
      <c r="J652" s="8">
        <v>2</v>
      </c>
      <c r="K652" s="8" t="s">
        <v>151</v>
      </c>
      <c r="L652" s="69">
        <f t="shared" si="45"/>
        <v>2024</v>
      </c>
      <c r="M652" s="69"/>
      <c r="N652" s="71">
        <f t="shared" si="46"/>
        <v>2054</v>
      </c>
      <c r="O652" s="71"/>
      <c r="P652" s="72"/>
      <c r="Q652" s="32">
        <f t="shared" si="50"/>
        <v>3103.2</v>
      </c>
      <c r="R652" s="73">
        <f t="shared" si="49"/>
        <v>7240.8</v>
      </c>
      <c r="S652">
        <v>1</v>
      </c>
    </row>
    <row r="653" spans="1:38">
      <c r="A653">
        <v>653</v>
      </c>
      <c r="B653" s="8">
        <v>638</v>
      </c>
      <c r="C653" s="8">
        <v>71</v>
      </c>
      <c r="D653" s="8" t="s">
        <v>526</v>
      </c>
      <c r="E653" s="8" t="s">
        <v>156</v>
      </c>
      <c r="F653" s="8" t="s">
        <v>494</v>
      </c>
      <c r="G653" s="8">
        <v>1995</v>
      </c>
      <c r="H653" s="8"/>
      <c r="I653" s="11">
        <v>170.17</v>
      </c>
      <c r="J653" s="8"/>
      <c r="K653" s="8" t="s">
        <v>158</v>
      </c>
      <c r="L653" s="69">
        <f t="shared" si="45"/>
        <v>2025</v>
      </c>
      <c r="M653" s="69"/>
      <c r="N653" s="70">
        <f t="shared" si="46"/>
        <v>2055</v>
      </c>
      <c r="O653" s="71"/>
      <c r="P653" s="72"/>
      <c r="Q653" s="32">
        <f t="shared" si="50"/>
        <v>2552.5499999999997</v>
      </c>
      <c r="R653" s="75"/>
      <c r="S653">
        <v>1</v>
      </c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8">
      <c r="A654">
        <v>654</v>
      </c>
      <c r="B654" s="8">
        <v>639</v>
      </c>
      <c r="C654" s="8">
        <v>71</v>
      </c>
      <c r="D654" s="8" t="s">
        <v>527</v>
      </c>
      <c r="E654" s="8" t="s">
        <v>171</v>
      </c>
      <c r="F654" s="8" t="s">
        <v>494</v>
      </c>
      <c r="G654" s="8">
        <v>1996</v>
      </c>
      <c r="H654" s="8"/>
      <c r="I654" s="11">
        <v>180.4</v>
      </c>
      <c r="J654" s="8"/>
      <c r="K654" s="8" t="s">
        <v>158</v>
      </c>
      <c r="L654" s="69">
        <f t="shared" si="45"/>
        <v>2026</v>
      </c>
      <c r="M654" s="69"/>
      <c r="N654" s="70">
        <f t="shared" si="46"/>
        <v>2056</v>
      </c>
      <c r="O654" s="71"/>
      <c r="P654" s="72"/>
      <c r="Q654" s="32">
        <f t="shared" si="50"/>
        <v>2706</v>
      </c>
      <c r="R654" s="73"/>
      <c r="S654">
        <v>1</v>
      </c>
    </row>
    <row r="655" spans="1:38" s="2" customFormat="1">
      <c r="A655">
        <v>615</v>
      </c>
      <c r="B655" s="8">
        <v>600</v>
      </c>
      <c r="C655" s="8">
        <v>71</v>
      </c>
      <c r="D655" s="8" t="s">
        <v>528</v>
      </c>
      <c r="E655" s="8" t="s">
        <v>171</v>
      </c>
      <c r="F655" s="8" t="s">
        <v>520</v>
      </c>
      <c r="G655" s="8">
        <v>2000</v>
      </c>
      <c r="H655" s="8" t="s">
        <v>112</v>
      </c>
      <c r="I655" s="11">
        <f>483.84-223.01</f>
        <v>260.83</v>
      </c>
      <c r="J655" s="8">
        <v>2</v>
      </c>
      <c r="K655" s="8" t="s">
        <v>151</v>
      </c>
      <c r="L655" s="69">
        <f t="shared" si="45"/>
        <v>2030</v>
      </c>
      <c r="M655" s="69"/>
      <c r="N655" s="70">
        <f t="shared" si="46"/>
        <v>2060</v>
      </c>
      <c r="O655" s="71"/>
      <c r="P655" s="72"/>
      <c r="Q655" s="32">
        <f t="shared" si="50"/>
        <v>3912.45</v>
      </c>
      <c r="R655" s="73"/>
      <c r="S655">
        <v>1</v>
      </c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</row>
    <row r="656" spans="1:38" s="2" customFormat="1">
      <c r="A656">
        <v>616</v>
      </c>
      <c r="B656" s="8">
        <v>601</v>
      </c>
      <c r="C656" s="8">
        <v>71</v>
      </c>
      <c r="D656" s="8" t="s">
        <v>529</v>
      </c>
      <c r="E656" s="8" t="s">
        <v>162</v>
      </c>
      <c r="F656" s="8" t="s">
        <v>520</v>
      </c>
      <c r="G656" s="8">
        <v>2001</v>
      </c>
      <c r="H656" s="8" t="s">
        <v>112</v>
      </c>
      <c r="I656" s="11">
        <f>455.98-208.17</f>
        <v>247.81000000000003</v>
      </c>
      <c r="J656" s="8">
        <v>1</v>
      </c>
      <c r="K656" s="8" t="s">
        <v>151</v>
      </c>
      <c r="L656" s="69">
        <f t="shared" ref="L656:L719" si="51">G656+30</f>
        <v>2031</v>
      </c>
      <c r="M656" s="69"/>
      <c r="N656" s="70">
        <f t="shared" ref="N656:N719" si="52">G656+60</f>
        <v>2061</v>
      </c>
      <c r="O656" s="71"/>
      <c r="P656" s="72"/>
      <c r="Q656" s="32">
        <f t="shared" si="50"/>
        <v>3717.1500000000005</v>
      </c>
      <c r="R656" s="73"/>
      <c r="S656">
        <v>1</v>
      </c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L656"/>
    </row>
    <row r="657" spans="1:38" s="2" customFormat="1">
      <c r="A657">
        <v>617</v>
      </c>
      <c r="B657" s="8">
        <v>602</v>
      </c>
      <c r="C657" s="8">
        <v>71</v>
      </c>
      <c r="D657" s="8" t="s">
        <v>529</v>
      </c>
      <c r="E657" s="8" t="s">
        <v>162</v>
      </c>
      <c r="F657" s="8" t="s">
        <v>247</v>
      </c>
      <c r="G657" s="8">
        <v>2001</v>
      </c>
      <c r="H657" s="8"/>
      <c r="I657" s="11">
        <v>13.03</v>
      </c>
      <c r="J657" s="8"/>
      <c r="K657" s="8" t="s">
        <v>131</v>
      </c>
      <c r="L657" s="69">
        <f t="shared" si="51"/>
        <v>2031</v>
      </c>
      <c r="M657" s="69"/>
      <c r="N657" s="70">
        <f t="shared" si="52"/>
        <v>2061</v>
      </c>
      <c r="O657" s="71"/>
      <c r="P657" s="72"/>
      <c r="Q657" s="32">
        <f t="shared" si="50"/>
        <v>195.45</v>
      </c>
      <c r="R657" s="73"/>
      <c r="S657">
        <v>1</v>
      </c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L657"/>
    </row>
    <row r="658" spans="1:38" s="2" customFormat="1">
      <c r="A658">
        <v>613</v>
      </c>
      <c r="B658" s="8">
        <v>598</v>
      </c>
      <c r="C658" s="8">
        <v>71</v>
      </c>
      <c r="D658" s="8" t="s">
        <v>530</v>
      </c>
      <c r="E658" s="8" t="s">
        <v>167</v>
      </c>
      <c r="F658" s="8" t="s">
        <v>520</v>
      </c>
      <c r="G658" s="8">
        <v>2004</v>
      </c>
      <c r="H658" s="8" t="s">
        <v>112</v>
      </c>
      <c r="I658" s="11">
        <f>558.77-258.92</f>
        <v>299.84999999999997</v>
      </c>
      <c r="J658" s="8">
        <v>2</v>
      </c>
      <c r="K658" s="8" t="s">
        <v>151</v>
      </c>
      <c r="L658" s="69">
        <f t="shared" si="51"/>
        <v>2034</v>
      </c>
      <c r="M658" s="69"/>
      <c r="N658" s="70">
        <f t="shared" si="52"/>
        <v>2064</v>
      </c>
      <c r="O658" s="71"/>
      <c r="P658" s="72"/>
      <c r="Q658" s="32">
        <f t="shared" si="50"/>
        <v>4497.7499999999991</v>
      </c>
      <c r="R658" s="73"/>
      <c r="S658">
        <v>1</v>
      </c>
      <c r="T658" t="s">
        <v>531</v>
      </c>
      <c r="U658" s="4">
        <f>SUM(Q658:Q702)</f>
        <v>85297.349999999991</v>
      </c>
      <c r="V658" s="4">
        <f>SUM(R658:R702)</f>
        <v>187584.95</v>
      </c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</row>
    <row r="659" spans="1:38" s="2" customFormat="1">
      <c r="A659">
        <v>619</v>
      </c>
      <c r="B659" s="8">
        <v>604</v>
      </c>
      <c r="C659" s="8">
        <v>71</v>
      </c>
      <c r="D659" s="8" t="s">
        <v>532</v>
      </c>
      <c r="E659" s="8" t="s">
        <v>160</v>
      </c>
      <c r="F659" s="8" t="s">
        <v>494</v>
      </c>
      <c r="G659" s="8">
        <v>2007</v>
      </c>
      <c r="H659" s="8" t="s">
        <v>112</v>
      </c>
      <c r="I659" s="11">
        <v>249.9</v>
      </c>
      <c r="J659" s="8">
        <v>1</v>
      </c>
      <c r="K659" s="8" t="s">
        <v>151</v>
      </c>
      <c r="L659" s="69">
        <f t="shared" si="51"/>
        <v>2037</v>
      </c>
      <c r="M659" s="69"/>
      <c r="N659" s="70">
        <f t="shared" si="52"/>
        <v>2067</v>
      </c>
      <c r="O659" s="71"/>
      <c r="P659" s="72"/>
      <c r="Q659" s="32">
        <f t="shared" si="50"/>
        <v>3748.5</v>
      </c>
      <c r="R659" s="73"/>
      <c r="S659">
        <v>1</v>
      </c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</row>
    <row r="660" spans="1:38" s="2" customFormat="1">
      <c r="A660">
        <v>625</v>
      </c>
      <c r="B660" s="8">
        <v>610</v>
      </c>
      <c r="C660" s="8">
        <v>71</v>
      </c>
      <c r="D660" s="8" t="s">
        <v>533</v>
      </c>
      <c r="E660" s="8" t="s">
        <v>162</v>
      </c>
      <c r="F660" s="8" t="s">
        <v>520</v>
      </c>
      <c r="G660" s="8">
        <v>2007</v>
      </c>
      <c r="H660" s="8" t="s">
        <v>112</v>
      </c>
      <c r="I660" s="11">
        <f>442.81-284.05</f>
        <v>158.76</v>
      </c>
      <c r="J660" s="8">
        <v>1</v>
      </c>
      <c r="K660" s="8" t="s">
        <v>151</v>
      </c>
      <c r="L660" s="69">
        <f t="shared" si="51"/>
        <v>2037</v>
      </c>
      <c r="M660" s="69"/>
      <c r="N660" s="70">
        <f t="shared" si="52"/>
        <v>2067</v>
      </c>
      <c r="O660" s="71"/>
      <c r="P660" s="72"/>
      <c r="Q660" s="32">
        <f t="shared" si="50"/>
        <v>2381.3999999999996</v>
      </c>
      <c r="R660" s="73"/>
      <c r="S660">
        <v>1</v>
      </c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</row>
    <row r="661" spans="1:38" s="2" customFormat="1">
      <c r="A661">
        <v>626</v>
      </c>
      <c r="B661" s="8">
        <v>611</v>
      </c>
      <c r="C661" s="8">
        <v>71</v>
      </c>
      <c r="D661" s="8" t="s">
        <v>533</v>
      </c>
      <c r="E661" s="8" t="s">
        <v>162</v>
      </c>
      <c r="F661" s="8" t="s">
        <v>247</v>
      </c>
      <c r="G661" s="8">
        <v>2007</v>
      </c>
      <c r="H661" s="8"/>
      <c r="I661" s="11">
        <v>12.21</v>
      </c>
      <c r="J661" s="8"/>
      <c r="K661" s="8" t="s">
        <v>151</v>
      </c>
      <c r="L661" s="69">
        <f t="shared" si="51"/>
        <v>2037</v>
      </c>
      <c r="M661" s="69"/>
      <c r="N661" s="70">
        <f t="shared" si="52"/>
        <v>2067</v>
      </c>
      <c r="O661" s="71"/>
      <c r="P661" s="72"/>
      <c r="Q661" s="32">
        <f t="shared" si="50"/>
        <v>183.15</v>
      </c>
      <c r="R661" s="73"/>
      <c r="S661">
        <v>1</v>
      </c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</row>
    <row r="662" spans="1:38" s="2" customFormat="1">
      <c r="A662">
        <v>656</v>
      </c>
      <c r="B662" s="8">
        <v>641</v>
      </c>
      <c r="C662" s="8">
        <v>71</v>
      </c>
      <c r="D662" s="8" t="s">
        <v>534</v>
      </c>
      <c r="E662" s="8" t="s">
        <v>190</v>
      </c>
      <c r="F662" s="8" t="s">
        <v>520</v>
      </c>
      <c r="G662" s="8">
        <v>2007</v>
      </c>
      <c r="H662" s="8" t="s">
        <v>112</v>
      </c>
      <c r="I662" s="11">
        <f>327.93-190.66</f>
        <v>137.27000000000001</v>
      </c>
      <c r="J662" s="8">
        <v>1</v>
      </c>
      <c r="K662" s="8" t="s">
        <v>151</v>
      </c>
      <c r="L662" s="69">
        <f t="shared" si="51"/>
        <v>2037</v>
      </c>
      <c r="M662" s="69"/>
      <c r="N662" s="70">
        <f t="shared" si="52"/>
        <v>2067</v>
      </c>
      <c r="O662" s="71"/>
      <c r="P662" s="72"/>
      <c r="Q662" s="32">
        <f t="shared" si="50"/>
        <v>2059.0500000000002</v>
      </c>
      <c r="R662" s="73"/>
      <c r="S662">
        <v>1</v>
      </c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</row>
    <row r="663" spans="1:38">
      <c r="A663">
        <v>657</v>
      </c>
      <c r="B663" s="8">
        <v>642</v>
      </c>
      <c r="C663" s="8">
        <v>71</v>
      </c>
      <c r="D663" s="8" t="s">
        <v>534</v>
      </c>
      <c r="E663" s="8" t="s">
        <v>190</v>
      </c>
      <c r="F663" s="8" t="s">
        <v>247</v>
      </c>
      <c r="G663" s="8">
        <v>2007</v>
      </c>
      <c r="H663" s="8"/>
      <c r="I663" s="11">
        <v>20.149999999999999</v>
      </c>
      <c r="J663" s="8"/>
      <c r="K663" s="8" t="s">
        <v>151</v>
      </c>
      <c r="L663" s="69">
        <f t="shared" si="51"/>
        <v>2037</v>
      </c>
      <c r="M663" s="69"/>
      <c r="N663" s="70">
        <f t="shared" si="52"/>
        <v>2067</v>
      </c>
      <c r="O663" s="71"/>
      <c r="P663" s="72"/>
      <c r="Q663" s="32">
        <f t="shared" si="50"/>
        <v>302.25</v>
      </c>
      <c r="R663" s="73"/>
      <c r="S663">
        <v>1</v>
      </c>
      <c r="T663" s="1">
        <f>SUM(I619:I663)</f>
        <v>13321.899999999998</v>
      </c>
    </row>
    <row r="664" spans="1:38">
      <c r="A664">
        <v>614</v>
      </c>
      <c r="B664" s="8">
        <v>599</v>
      </c>
      <c r="C664" s="8">
        <v>71</v>
      </c>
      <c r="D664" s="8" t="s">
        <v>535</v>
      </c>
      <c r="E664" s="8" t="s">
        <v>162</v>
      </c>
      <c r="F664" s="8" t="s">
        <v>494</v>
      </c>
      <c r="G664" s="8">
        <v>2008</v>
      </c>
      <c r="H664" s="8" t="s">
        <v>112</v>
      </c>
      <c r="I664" s="11">
        <v>402.5</v>
      </c>
      <c r="J664" s="8">
        <v>1</v>
      </c>
      <c r="K664" s="8" t="s">
        <v>151</v>
      </c>
      <c r="L664" s="69">
        <f t="shared" si="51"/>
        <v>2038</v>
      </c>
      <c r="M664" s="69"/>
      <c r="N664" s="70">
        <f t="shared" si="52"/>
        <v>2068</v>
      </c>
      <c r="O664" s="71"/>
      <c r="P664" s="72"/>
      <c r="Q664" s="32">
        <f t="shared" si="50"/>
        <v>6037.5</v>
      </c>
      <c r="R664" s="73"/>
      <c r="S664">
        <v>1</v>
      </c>
      <c r="U664" s="4">
        <f>SUM(U663:V663)</f>
        <v>0</v>
      </c>
    </row>
    <row r="665" spans="1:38">
      <c r="A665">
        <v>618</v>
      </c>
      <c r="B665" s="8">
        <v>603</v>
      </c>
      <c r="C665" s="8">
        <v>71</v>
      </c>
      <c r="D665" s="8" t="s">
        <v>536</v>
      </c>
      <c r="E665" s="8" t="s">
        <v>153</v>
      </c>
      <c r="F665" s="8" t="s">
        <v>494</v>
      </c>
      <c r="G665" s="8">
        <v>2008</v>
      </c>
      <c r="H665" s="8" t="s">
        <v>112</v>
      </c>
      <c r="I665" s="11">
        <v>496.61</v>
      </c>
      <c r="J665" s="8">
        <v>2</v>
      </c>
      <c r="K665" s="8" t="s">
        <v>151</v>
      </c>
      <c r="L665" s="69">
        <f t="shared" si="51"/>
        <v>2038</v>
      </c>
      <c r="M665" s="69"/>
      <c r="N665" s="70">
        <f t="shared" si="52"/>
        <v>2068</v>
      </c>
      <c r="O665" s="71"/>
      <c r="P665" s="72"/>
      <c r="Q665" s="32">
        <f t="shared" si="50"/>
        <v>7449.1500000000005</v>
      </c>
      <c r="R665" s="73"/>
      <c r="S665">
        <v>1</v>
      </c>
    </row>
    <row r="666" spans="1:38">
      <c r="A666">
        <v>655</v>
      </c>
      <c r="B666" s="8">
        <v>640</v>
      </c>
      <c r="C666" s="8">
        <v>71</v>
      </c>
      <c r="D666" s="8" t="s">
        <v>537</v>
      </c>
      <c r="E666" s="8" t="s">
        <v>144</v>
      </c>
      <c r="F666" s="8" t="s">
        <v>494</v>
      </c>
      <c r="G666" s="8">
        <v>2011</v>
      </c>
      <c r="H666" s="8"/>
      <c r="I666" s="11">
        <v>233.03</v>
      </c>
      <c r="J666" s="8"/>
      <c r="K666" s="8" t="s">
        <v>158</v>
      </c>
      <c r="L666" s="69">
        <f t="shared" si="51"/>
        <v>2041</v>
      </c>
      <c r="M666" s="69"/>
      <c r="N666" s="70">
        <f t="shared" si="52"/>
        <v>2071</v>
      </c>
      <c r="O666" s="71"/>
      <c r="P666" s="72"/>
      <c r="Q666" s="32">
        <f t="shared" si="50"/>
        <v>3495.45</v>
      </c>
      <c r="R666" s="73"/>
      <c r="S666">
        <v>1</v>
      </c>
    </row>
    <row r="667" spans="1:38">
      <c r="A667">
        <v>673</v>
      </c>
      <c r="B667" s="8">
        <v>658</v>
      </c>
      <c r="C667" s="8">
        <v>72</v>
      </c>
      <c r="D667" s="8" t="s">
        <v>538</v>
      </c>
      <c r="E667" s="8" t="s">
        <v>160</v>
      </c>
      <c r="F667" s="8" t="s">
        <v>539</v>
      </c>
      <c r="G667" s="8">
        <v>1967</v>
      </c>
      <c r="H667" s="8"/>
      <c r="I667" s="11">
        <v>194.59</v>
      </c>
      <c r="J667" s="8"/>
      <c r="K667" s="8" t="s">
        <v>158</v>
      </c>
      <c r="L667" s="74">
        <f t="shared" si="51"/>
        <v>1997</v>
      </c>
      <c r="M667" s="69"/>
      <c r="N667" s="71">
        <f t="shared" si="52"/>
        <v>2027</v>
      </c>
      <c r="O667" s="71"/>
      <c r="P667" s="72"/>
      <c r="Q667" s="32"/>
      <c r="R667" s="73">
        <f t="shared" ref="R667:R692" si="53">I667*M$12*M$7</f>
        <v>6810.6500000000005</v>
      </c>
      <c r="S667">
        <v>1</v>
      </c>
    </row>
    <row r="668" spans="1:38">
      <c r="A668">
        <v>674</v>
      </c>
      <c r="B668" s="8">
        <v>659</v>
      </c>
      <c r="C668" s="8">
        <v>72</v>
      </c>
      <c r="D668" s="8" t="s">
        <v>540</v>
      </c>
      <c r="E668" s="8" t="s">
        <v>167</v>
      </c>
      <c r="F668" s="8" t="s">
        <v>539</v>
      </c>
      <c r="G668" s="8">
        <v>1972</v>
      </c>
      <c r="H668" s="8"/>
      <c r="I668" s="11">
        <v>190.93</v>
      </c>
      <c r="J668" s="8"/>
      <c r="K668" s="8" t="s">
        <v>158</v>
      </c>
      <c r="L668" s="74">
        <f t="shared" si="51"/>
        <v>2002</v>
      </c>
      <c r="M668" s="69"/>
      <c r="N668" s="71">
        <f t="shared" si="52"/>
        <v>2032</v>
      </c>
      <c r="O668" s="71"/>
      <c r="P668" s="72"/>
      <c r="Q668" s="32"/>
      <c r="R668" s="73">
        <f t="shared" si="53"/>
        <v>6682.55</v>
      </c>
      <c r="S668">
        <v>1</v>
      </c>
    </row>
    <row r="669" spans="1:38">
      <c r="A669">
        <v>675</v>
      </c>
      <c r="B669" s="8">
        <v>660</v>
      </c>
      <c r="C669" s="8">
        <v>72</v>
      </c>
      <c r="D669" s="8" t="s">
        <v>541</v>
      </c>
      <c r="E669" s="8" t="s">
        <v>176</v>
      </c>
      <c r="F669" s="8" t="s">
        <v>539</v>
      </c>
      <c r="G669" s="8">
        <v>1972</v>
      </c>
      <c r="H669" s="8"/>
      <c r="I669" s="11">
        <v>268.3</v>
      </c>
      <c r="J669" s="8"/>
      <c r="K669" s="8" t="s">
        <v>158</v>
      </c>
      <c r="L669" s="74">
        <f t="shared" si="51"/>
        <v>2002</v>
      </c>
      <c r="M669" s="69"/>
      <c r="N669" s="71">
        <f t="shared" si="52"/>
        <v>2032</v>
      </c>
      <c r="O669" s="71"/>
      <c r="P669" s="72"/>
      <c r="Q669" s="32"/>
      <c r="R669" s="73">
        <f t="shared" si="53"/>
        <v>9390.5</v>
      </c>
      <c r="S669">
        <v>1</v>
      </c>
    </row>
    <row r="670" spans="1:38">
      <c r="A670">
        <v>676</v>
      </c>
      <c r="B670" s="8">
        <v>661</v>
      </c>
      <c r="C670" s="8">
        <v>72</v>
      </c>
      <c r="D670" s="8" t="s">
        <v>542</v>
      </c>
      <c r="E670" s="8" t="s">
        <v>171</v>
      </c>
      <c r="F670" s="8" t="s">
        <v>539</v>
      </c>
      <c r="G670" s="8">
        <v>1973</v>
      </c>
      <c r="H670" s="8"/>
      <c r="I670" s="11">
        <v>183.84</v>
      </c>
      <c r="J670" s="8"/>
      <c r="K670" s="8" t="s">
        <v>158</v>
      </c>
      <c r="L670" s="74">
        <f t="shared" si="51"/>
        <v>2003</v>
      </c>
      <c r="M670" s="69"/>
      <c r="N670" s="71">
        <f t="shared" si="52"/>
        <v>2033</v>
      </c>
      <c r="O670" s="71"/>
      <c r="P670" s="72"/>
      <c r="Q670" s="32"/>
      <c r="R670" s="73">
        <f t="shared" si="53"/>
        <v>6434.4000000000005</v>
      </c>
      <c r="S670">
        <v>1</v>
      </c>
    </row>
    <row r="671" spans="1:38">
      <c r="A671">
        <v>677</v>
      </c>
      <c r="B671" s="8">
        <v>662</v>
      </c>
      <c r="C671" s="8">
        <v>72</v>
      </c>
      <c r="D671" s="8" t="s">
        <v>543</v>
      </c>
      <c r="E671" s="8" t="s">
        <v>162</v>
      </c>
      <c r="F671" s="8" t="s">
        <v>539</v>
      </c>
      <c r="G671" s="8">
        <v>1973</v>
      </c>
      <c r="H671" s="8"/>
      <c r="I671" s="11">
        <v>176.89</v>
      </c>
      <c r="J671" s="8"/>
      <c r="K671" s="8" t="s">
        <v>158</v>
      </c>
      <c r="L671" s="74">
        <f t="shared" si="51"/>
        <v>2003</v>
      </c>
      <c r="M671" s="69"/>
      <c r="N671" s="71">
        <f t="shared" si="52"/>
        <v>2033</v>
      </c>
      <c r="O671" s="71"/>
      <c r="P671" s="72"/>
      <c r="Q671" s="32"/>
      <c r="R671" s="73">
        <f t="shared" si="53"/>
        <v>6191.15</v>
      </c>
      <c r="S671">
        <v>1</v>
      </c>
    </row>
    <row r="672" spans="1:38">
      <c r="A672">
        <v>658</v>
      </c>
      <c r="B672" s="8">
        <v>643</v>
      </c>
      <c r="C672" s="8">
        <v>72</v>
      </c>
      <c r="D672" s="8" t="s">
        <v>544</v>
      </c>
      <c r="E672" s="8" t="s">
        <v>129</v>
      </c>
      <c r="F672" s="8" t="s">
        <v>403</v>
      </c>
      <c r="G672" s="8">
        <v>1974</v>
      </c>
      <c r="H672" s="8" t="s">
        <v>112</v>
      </c>
      <c r="I672" s="11">
        <v>325.08999999999997</v>
      </c>
      <c r="J672" s="8">
        <v>2</v>
      </c>
      <c r="K672" s="8" t="s">
        <v>131</v>
      </c>
      <c r="L672" s="74">
        <f t="shared" si="51"/>
        <v>2004</v>
      </c>
      <c r="M672" s="69"/>
      <c r="N672" s="71">
        <f t="shared" si="52"/>
        <v>2034</v>
      </c>
      <c r="O672" s="71"/>
      <c r="P672" s="72"/>
      <c r="Q672" s="32"/>
      <c r="R672" s="73">
        <f t="shared" si="53"/>
        <v>11378.15</v>
      </c>
      <c r="S672">
        <v>1</v>
      </c>
      <c r="T672" t="s">
        <v>545</v>
      </c>
      <c r="U672" s="4">
        <f>SUM(Q672:Q708)</f>
        <v>230877.75</v>
      </c>
      <c r="V672" s="4">
        <f>SUM(R672:R708)</f>
        <v>608564.94999999995</v>
      </c>
    </row>
    <row r="673" spans="1:38">
      <c r="A673">
        <v>678</v>
      </c>
      <c r="B673" s="8">
        <v>663</v>
      </c>
      <c r="C673" s="8">
        <v>72</v>
      </c>
      <c r="D673" s="8" t="s">
        <v>546</v>
      </c>
      <c r="E673" s="8" t="s">
        <v>153</v>
      </c>
      <c r="F673" s="8" t="s">
        <v>539</v>
      </c>
      <c r="G673" s="8">
        <v>1974</v>
      </c>
      <c r="H673" s="8"/>
      <c r="I673" s="11">
        <v>169.75</v>
      </c>
      <c r="J673" s="8"/>
      <c r="K673" s="8" t="s">
        <v>158</v>
      </c>
      <c r="L673" s="74">
        <f t="shared" si="51"/>
        <v>2004</v>
      </c>
      <c r="M673" s="69"/>
      <c r="N673" s="71">
        <f t="shared" si="52"/>
        <v>2034</v>
      </c>
      <c r="O673" s="71"/>
      <c r="P673" s="72"/>
      <c r="Q673" s="32"/>
      <c r="R673" s="73">
        <f t="shared" si="53"/>
        <v>5941.25</v>
      </c>
      <c r="S673">
        <v>1</v>
      </c>
    </row>
    <row r="674" spans="1:38">
      <c r="A674">
        <v>679</v>
      </c>
      <c r="B674" s="8">
        <v>664</v>
      </c>
      <c r="C674" s="8">
        <v>72</v>
      </c>
      <c r="D674" s="8" t="s">
        <v>547</v>
      </c>
      <c r="E674" s="8" t="s">
        <v>162</v>
      </c>
      <c r="F674" s="8" t="s">
        <v>539</v>
      </c>
      <c r="G674" s="8">
        <v>1974</v>
      </c>
      <c r="H674" s="8"/>
      <c r="I674" s="11">
        <v>179.95</v>
      </c>
      <c r="J674" s="8"/>
      <c r="K674" s="8" t="s">
        <v>158</v>
      </c>
      <c r="L674" s="74">
        <f t="shared" si="51"/>
        <v>2004</v>
      </c>
      <c r="M674" s="69"/>
      <c r="N674" s="71">
        <f t="shared" si="52"/>
        <v>2034</v>
      </c>
      <c r="O674" s="71"/>
      <c r="P674" s="72"/>
      <c r="Q674" s="32"/>
      <c r="R674" s="73">
        <f t="shared" si="53"/>
        <v>6298.25</v>
      </c>
      <c r="S674">
        <v>1</v>
      </c>
    </row>
    <row r="675" spans="1:38">
      <c r="A675">
        <v>680</v>
      </c>
      <c r="B675" s="8">
        <v>665</v>
      </c>
      <c r="C675" s="8">
        <v>72</v>
      </c>
      <c r="D675" s="8" t="s">
        <v>548</v>
      </c>
      <c r="E675" s="8" t="s">
        <v>144</v>
      </c>
      <c r="F675" s="8" t="s">
        <v>539</v>
      </c>
      <c r="G675" s="8">
        <v>1974</v>
      </c>
      <c r="H675" s="8"/>
      <c r="I675" s="11">
        <v>180.53</v>
      </c>
      <c r="J675" s="8"/>
      <c r="K675" s="8" t="s">
        <v>158</v>
      </c>
      <c r="L675" s="74">
        <f t="shared" si="51"/>
        <v>2004</v>
      </c>
      <c r="M675" s="69"/>
      <c r="N675" s="71">
        <f t="shared" si="52"/>
        <v>2034</v>
      </c>
      <c r="O675" s="71"/>
      <c r="P675" s="72"/>
      <c r="Q675" s="32"/>
      <c r="R675" s="73">
        <f t="shared" si="53"/>
        <v>6318.55</v>
      </c>
      <c r="S675">
        <v>1</v>
      </c>
    </row>
    <row r="676" spans="1:38">
      <c r="A676">
        <v>681</v>
      </c>
      <c r="B676" s="8">
        <v>666</v>
      </c>
      <c r="C676" s="8">
        <v>72</v>
      </c>
      <c r="D676" s="8" t="s">
        <v>549</v>
      </c>
      <c r="E676" s="8" t="s">
        <v>153</v>
      </c>
      <c r="F676" s="8" t="s">
        <v>539</v>
      </c>
      <c r="G676" s="8">
        <v>1975</v>
      </c>
      <c r="H676" s="8"/>
      <c r="I676" s="11">
        <v>163.6</v>
      </c>
      <c r="J676" s="8"/>
      <c r="K676" s="8" t="s">
        <v>158</v>
      </c>
      <c r="L676" s="74">
        <f t="shared" si="51"/>
        <v>2005</v>
      </c>
      <c r="M676" s="69"/>
      <c r="N676" s="71">
        <f t="shared" si="52"/>
        <v>2035</v>
      </c>
      <c r="O676" s="71"/>
      <c r="P676" s="72"/>
      <c r="Q676" s="32"/>
      <c r="R676" s="73">
        <f t="shared" si="53"/>
        <v>5726</v>
      </c>
      <c r="S676">
        <v>1</v>
      </c>
    </row>
    <row r="677" spans="1:38">
      <c r="A677">
        <v>682</v>
      </c>
      <c r="B677" s="8">
        <v>667</v>
      </c>
      <c r="C677" s="8">
        <v>72</v>
      </c>
      <c r="D677" s="8" t="s">
        <v>550</v>
      </c>
      <c r="E677" s="8" t="s">
        <v>141</v>
      </c>
      <c r="F677" s="8" t="s">
        <v>539</v>
      </c>
      <c r="G677" s="8">
        <v>1978</v>
      </c>
      <c r="H677" s="8"/>
      <c r="I677" s="11">
        <v>192.11</v>
      </c>
      <c r="J677" s="8"/>
      <c r="K677" s="8" t="s">
        <v>158</v>
      </c>
      <c r="L677" s="74">
        <f t="shared" si="51"/>
        <v>2008</v>
      </c>
      <c r="M677" s="69"/>
      <c r="N677" s="71">
        <f t="shared" si="52"/>
        <v>2038</v>
      </c>
      <c r="O677" s="71"/>
      <c r="P677" s="72"/>
      <c r="Q677" s="32"/>
      <c r="R677" s="73">
        <f t="shared" si="53"/>
        <v>6723.85</v>
      </c>
      <c r="S677">
        <v>1</v>
      </c>
    </row>
    <row r="678" spans="1:38">
      <c r="A678">
        <v>683</v>
      </c>
      <c r="B678" s="8">
        <v>668</v>
      </c>
      <c r="C678" s="8">
        <v>72</v>
      </c>
      <c r="D678" s="8" t="s">
        <v>551</v>
      </c>
      <c r="E678" s="8" t="s">
        <v>138</v>
      </c>
      <c r="F678" s="8" t="s">
        <v>539</v>
      </c>
      <c r="G678" s="8">
        <v>1979</v>
      </c>
      <c r="H678" s="8"/>
      <c r="I678" s="11">
        <v>199.57</v>
      </c>
      <c r="J678" s="8"/>
      <c r="K678" s="8" t="s">
        <v>158</v>
      </c>
      <c r="L678" s="74">
        <f t="shared" si="51"/>
        <v>2009</v>
      </c>
      <c r="M678" s="69"/>
      <c r="N678" s="71">
        <f t="shared" si="52"/>
        <v>2039</v>
      </c>
      <c r="O678" s="71"/>
      <c r="P678" s="72"/>
      <c r="Q678" s="32"/>
      <c r="R678" s="73">
        <f t="shared" si="53"/>
        <v>6984.95</v>
      </c>
      <c r="S678">
        <v>1</v>
      </c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L678" s="2"/>
    </row>
    <row r="679" spans="1:38">
      <c r="A679">
        <v>684</v>
      </c>
      <c r="B679" s="8">
        <v>669</v>
      </c>
      <c r="C679" s="8">
        <v>72</v>
      </c>
      <c r="D679" s="8" t="s">
        <v>552</v>
      </c>
      <c r="E679" s="8" t="s">
        <v>171</v>
      </c>
      <c r="F679" s="8" t="s">
        <v>539</v>
      </c>
      <c r="G679" s="8">
        <v>1980</v>
      </c>
      <c r="H679" s="8"/>
      <c r="I679" s="11">
        <v>187.56</v>
      </c>
      <c r="J679" s="8"/>
      <c r="K679" s="8" t="s">
        <v>158</v>
      </c>
      <c r="L679" s="74">
        <f t="shared" si="51"/>
        <v>2010</v>
      </c>
      <c r="M679" s="69"/>
      <c r="N679" s="71">
        <f t="shared" si="52"/>
        <v>2040</v>
      </c>
      <c r="O679" s="71"/>
      <c r="P679" s="72"/>
      <c r="Q679" s="32"/>
      <c r="R679" s="73">
        <f t="shared" si="53"/>
        <v>6564.6</v>
      </c>
      <c r="S679">
        <v>1</v>
      </c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8">
      <c r="A680">
        <v>685</v>
      </c>
      <c r="B680" s="8">
        <v>670</v>
      </c>
      <c r="C680" s="8">
        <v>72</v>
      </c>
      <c r="D680" s="8" t="s">
        <v>553</v>
      </c>
      <c r="E680" s="8" t="s">
        <v>190</v>
      </c>
      <c r="F680" s="8" t="s">
        <v>539</v>
      </c>
      <c r="G680" s="8">
        <v>1980</v>
      </c>
      <c r="H680" s="8"/>
      <c r="I680" s="11">
        <v>188.8</v>
      </c>
      <c r="J680" s="8"/>
      <c r="K680" s="8" t="s">
        <v>158</v>
      </c>
      <c r="L680" s="74">
        <f t="shared" si="51"/>
        <v>2010</v>
      </c>
      <c r="M680" s="69"/>
      <c r="N680" s="71">
        <f t="shared" si="52"/>
        <v>2040</v>
      </c>
      <c r="O680" s="71"/>
      <c r="P680" s="72"/>
      <c r="Q680" s="32"/>
      <c r="R680" s="73">
        <f t="shared" si="53"/>
        <v>6608</v>
      </c>
      <c r="S680">
        <v>1</v>
      </c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8">
      <c r="A681">
        <v>686</v>
      </c>
      <c r="B681" s="8">
        <v>671</v>
      </c>
      <c r="C681" s="8">
        <v>72</v>
      </c>
      <c r="D681" s="8" t="s">
        <v>554</v>
      </c>
      <c r="E681" s="8" t="s">
        <v>129</v>
      </c>
      <c r="F681" s="8" t="s">
        <v>539</v>
      </c>
      <c r="G681" s="8">
        <v>1981</v>
      </c>
      <c r="H681" s="8"/>
      <c r="I681" s="11">
        <v>151.13</v>
      </c>
      <c r="J681" s="8"/>
      <c r="K681" s="8" t="s">
        <v>158</v>
      </c>
      <c r="L681" s="74">
        <f t="shared" si="51"/>
        <v>2011</v>
      </c>
      <c r="M681" s="69"/>
      <c r="N681" s="71">
        <f t="shared" si="52"/>
        <v>2041</v>
      </c>
      <c r="O681" s="71"/>
      <c r="P681" s="72"/>
      <c r="Q681" s="32"/>
      <c r="R681" s="73">
        <f t="shared" si="53"/>
        <v>5289.55</v>
      </c>
      <c r="S681">
        <v>1</v>
      </c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8">
      <c r="A682">
        <v>687</v>
      </c>
      <c r="B682" s="8">
        <v>672</v>
      </c>
      <c r="C682" s="8">
        <v>72</v>
      </c>
      <c r="D682" s="8" t="s">
        <v>555</v>
      </c>
      <c r="E682" s="8" t="s">
        <v>190</v>
      </c>
      <c r="F682" s="8" t="s">
        <v>539</v>
      </c>
      <c r="G682" s="8">
        <v>1981</v>
      </c>
      <c r="H682" s="8"/>
      <c r="I682" s="11">
        <v>175.4</v>
      </c>
      <c r="J682" s="8"/>
      <c r="K682" s="8" t="s">
        <v>158</v>
      </c>
      <c r="L682" s="74">
        <f t="shared" si="51"/>
        <v>2011</v>
      </c>
      <c r="M682" s="69"/>
      <c r="N682" s="71">
        <f t="shared" si="52"/>
        <v>2041</v>
      </c>
      <c r="O682" s="71"/>
      <c r="P682" s="72"/>
      <c r="Q682" s="32"/>
      <c r="R682" s="73">
        <f t="shared" si="53"/>
        <v>6139</v>
      </c>
      <c r="S682">
        <v>1</v>
      </c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8">
      <c r="A683">
        <v>671</v>
      </c>
      <c r="B683" s="8">
        <v>656</v>
      </c>
      <c r="C683" s="8">
        <v>72</v>
      </c>
      <c r="D683" s="8" t="s">
        <v>556</v>
      </c>
      <c r="E683" s="8" t="s">
        <v>141</v>
      </c>
      <c r="F683" s="8" t="s">
        <v>539</v>
      </c>
      <c r="G683" s="8">
        <v>1982</v>
      </c>
      <c r="H683" s="8" t="s">
        <v>112</v>
      </c>
      <c r="I683" s="11">
        <v>240.9</v>
      </c>
      <c r="J683" s="8">
        <v>1</v>
      </c>
      <c r="K683" s="8" t="s">
        <v>151</v>
      </c>
      <c r="L683" s="74">
        <f t="shared" si="51"/>
        <v>2012</v>
      </c>
      <c r="M683" s="69"/>
      <c r="N683" s="71">
        <f t="shared" si="52"/>
        <v>2042</v>
      </c>
      <c r="O683" s="71"/>
      <c r="P683" s="72"/>
      <c r="Q683" s="32"/>
      <c r="R683" s="73">
        <f t="shared" si="53"/>
        <v>8431.5</v>
      </c>
      <c r="S683">
        <v>1</v>
      </c>
    </row>
    <row r="684" spans="1:38">
      <c r="A684">
        <v>688</v>
      </c>
      <c r="B684" s="8">
        <v>673</v>
      </c>
      <c r="C684" s="8">
        <v>72</v>
      </c>
      <c r="D684" s="8" t="s">
        <v>557</v>
      </c>
      <c r="E684" s="8" t="s">
        <v>156</v>
      </c>
      <c r="F684" s="8" t="s">
        <v>539</v>
      </c>
      <c r="G684" s="8">
        <v>1982</v>
      </c>
      <c r="H684" s="8"/>
      <c r="I684" s="11">
        <v>206.4</v>
      </c>
      <c r="J684" s="8"/>
      <c r="K684" s="8" t="s">
        <v>158</v>
      </c>
      <c r="L684" s="74">
        <f t="shared" si="51"/>
        <v>2012</v>
      </c>
      <c r="M684" s="69"/>
      <c r="N684" s="71">
        <f t="shared" si="52"/>
        <v>2042</v>
      </c>
      <c r="O684" s="71"/>
      <c r="P684" s="72"/>
      <c r="Q684" s="32"/>
      <c r="R684" s="73">
        <f t="shared" si="53"/>
        <v>7224</v>
      </c>
      <c r="S684">
        <v>1</v>
      </c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8">
      <c r="A685">
        <v>689</v>
      </c>
      <c r="B685" s="8">
        <v>674</v>
      </c>
      <c r="C685" s="8">
        <v>72</v>
      </c>
      <c r="D685" s="8" t="s">
        <v>558</v>
      </c>
      <c r="E685" s="8" t="s">
        <v>144</v>
      </c>
      <c r="F685" s="8" t="s">
        <v>539</v>
      </c>
      <c r="G685" s="8">
        <v>1982</v>
      </c>
      <c r="H685" s="8"/>
      <c r="I685" s="11">
        <v>214.89</v>
      </c>
      <c r="J685" s="8"/>
      <c r="K685" s="8" t="s">
        <v>158</v>
      </c>
      <c r="L685" s="74">
        <f t="shared" si="51"/>
        <v>2012</v>
      </c>
      <c r="M685" s="69"/>
      <c r="N685" s="71">
        <f t="shared" si="52"/>
        <v>2042</v>
      </c>
      <c r="O685" s="71"/>
      <c r="P685" s="72"/>
      <c r="Q685" s="32"/>
      <c r="R685" s="73">
        <f t="shared" si="53"/>
        <v>7521.15</v>
      </c>
      <c r="S685">
        <v>1</v>
      </c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8">
      <c r="A686">
        <v>670</v>
      </c>
      <c r="B686" s="8">
        <v>655</v>
      </c>
      <c r="C686" s="8">
        <v>72</v>
      </c>
      <c r="D686" s="8" t="s">
        <v>559</v>
      </c>
      <c r="E686" s="8" t="s">
        <v>144</v>
      </c>
      <c r="F686" s="8" t="s">
        <v>539</v>
      </c>
      <c r="G686" s="8">
        <v>1983</v>
      </c>
      <c r="H686" s="8" t="s">
        <v>112</v>
      </c>
      <c r="I686" s="11">
        <v>199.87</v>
      </c>
      <c r="J686" s="8">
        <v>1</v>
      </c>
      <c r="K686" s="8" t="s">
        <v>151</v>
      </c>
      <c r="L686" s="74">
        <f t="shared" si="51"/>
        <v>2013</v>
      </c>
      <c r="M686" s="69"/>
      <c r="N686" s="71">
        <f t="shared" si="52"/>
        <v>2043</v>
      </c>
      <c r="O686" s="71"/>
      <c r="P686" s="72"/>
      <c r="Q686" s="32"/>
      <c r="R686" s="73">
        <f t="shared" si="53"/>
        <v>6995.45</v>
      </c>
      <c r="S686">
        <v>1</v>
      </c>
    </row>
    <row r="687" spans="1:38">
      <c r="A687">
        <v>672</v>
      </c>
      <c r="B687" s="8">
        <v>657</v>
      </c>
      <c r="C687" s="8">
        <v>72</v>
      </c>
      <c r="D687" s="8" t="s">
        <v>560</v>
      </c>
      <c r="E687" s="8" t="s">
        <v>135</v>
      </c>
      <c r="F687" s="8" t="s">
        <v>539</v>
      </c>
      <c r="G687" s="8">
        <v>1989</v>
      </c>
      <c r="H687" s="8" t="s">
        <v>112</v>
      </c>
      <c r="I687" s="11">
        <v>215.64</v>
      </c>
      <c r="J687" s="8">
        <v>1</v>
      </c>
      <c r="K687" s="8" t="s">
        <v>151</v>
      </c>
      <c r="L687" s="69">
        <f t="shared" si="51"/>
        <v>2019</v>
      </c>
      <c r="M687" s="69"/>
      <c r="N687" s="71">
        <f t="shared" si="52"/>
        <v>2049</v>
      </c>
      <c r="O687" s="71"/>
      <c r="P687" s="72"/>
      <c r="Q687" s="32">
        <f t="shared" ref="Q687:Q703" si="54">I687*M$6</f>
        <v>3234.6</v>
      </c>
      <c r="R687" s="73">
        <f t="shared" si="53"/>
        <v>7547.4</v>
      </c>
      <c r="S687">
        <v>1</v>
      </c>
    </row>
    <row r="688" spans="1:38">
      <c r="A688">
        <v>666</v>
      </c>
      <c r="B688" s="8">
        <v>651</v>
      </c>
      <c r="C688" s="8">
        <v>72</v>
      </c>
      <c r="D688" s="8" t="s">
        <v>561</v>
      </c>
      <c r="E688" s="8" t="s">
        <v>224</v>
      </c>
      <c r="F688" s="8" t="s">
        <v>520</v>
      </c>
      <c r="G688" s="8">
        <v>1991</v>
      </c>
      <c r="H688" s="8" t="s">
        <v>112</v>
      </c>
      <c r="I688" s="11">
        <v>214.89</v>
      </c>
      <c r="J688" s="8">
        <v>2</v>
      </c>
      <c r="K688" s="8" t="s">
        <v>151</v>
      </c>
      <c r="L688" s="69">
        <f t="shared" si="51"/>
        <v>2021</v>
      </c>
      <c r="M688" s="69"/>
      <c r="N688" s="71">
        <f t="shared" si="52"/>
        <v>2051</v>
      </c>
      <c r="O688" s="71"/>
      <c r="P688" s="72"/>
      <c r="Q688" s="32">
        <f t="shared" si="54"/>
        <v>3223.35</v>
      </c>
      <c r="R688" s="73">
        <f t="shared" si="53"/>
        <v>7521.15</v>
      </c>
      <c r="S688">
        <v>1</v>
      </c>
    </row>
    <row r="689" spans="1:38">
      <c r="A689">
        <v>668</v>
      </c>
      <c r="B689" s="8">
        <v>653</v>
      </c>
      <c r="C689" s="8">
        <v>72</v>
      </c>
      <c r="D689" s="8" t="s">
        <v>562</v>
      </c>
      <c r="E689" s="8" t="s">
        <v>171</v>
      </c>
      <c r="F689" s="8" t="s">
        <v>520</v>
      </c>
      <c r="G689" s="8">
        <v>1991</v>
      </c>
      <c r="H689" s="8" t="s">
        <v>112</v>
      </c>
      <c r="I689" s="11">
        <v>229.85</v>
      </c>
      <c r="J689" s="8">
        <v>2</v>
      </c>
      <c r="K689" s="8" t="s">
        <v>151</v>
      </c>
      <c r="L689" s="69">
        <f t="shared" si="51"/>
        <v>2021</v>
      </c>
      <c r="M689" s="69"/>
      <c r="N689" s="71">
        <f t="shared" si="52"/>
        <v>2051</v>
      </c>
      <c r="O689" s="71"/>
      <c r="P689" s="72"/>
      <c r="Q689" s="32">
        <f t="shared" si="54"/>
        <v>3447.75</v>
      </c>
      <c r="R689" s="73">
        <f t="shared" si="53"/>
        <v>8044.75</v>
      </c>
      <c r="S689">
        <v>1</v>
      </c>
    </row>
    <row r="690" spans="1:38">
      <c r="A690">
        <v>690</v>
      </c>
      <c r="B690" s="8">
        <v>675</v>
      </c>
      <c r="C690" s="8">
        <v>72</v>
      </c>
      <c r="D690" s="8" t="s">
        <v>563</v>
      </c>
      <c r="E690" s="8" t="s">
        <v>141</v>
      </c>
      <c r="F690" s="8" t="s">
        <v>539</v>
      </c>
      <c r="G690" s="8">
        <v>1992</v>
      </c>
      <c r="H690" s="8"/>
      <c r="I690" s="11">
        <v>221.93</v>
      </c>
      <c r="J690" s="8"/>
      <c r="K690" s="8" t="s">
        <v>158</v>
      </c>
      <c r="L690" s="69">
        <f t="shared" si="51"/>
        <v>2022</v>
      </c>
      <c r="M690" s="69"/>
      <c r="N690" s="71">
        <f t="shared" si="52"/>
        <v>2052</v>
      </c>
      <c r="O690" s="71"/>
      <c r="P690" s="72"/>
      <c r="Q690" s="32">
        <f t="shared" si="54"/>
        <v>3328.9500000000003</v>
      </c>
      <c r="R690" s="73">
        <f t="shared" si="53"/>
        <v>7767.55</v>
      </c>
      <c r="S690">
        <v>1</v>
      </c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</row>
    <row r="691" spans="1:38">
      <c r="A691">
        <v>664</v>
      </c>
      <c r="B691" s="8">
        <v>649</v>
      </c>
      <c r="C691" s="8">
        <v>72</v>
      </c>
      <c r="D691" s="8" t="s">
        <v>564</v>
      </c>
      <c r="E691" s="8" t="s">
        <v>141</v>
      </c>
      <c r="F691" s="8" t="s">
        <v>520</v>
      </c>
      <c r="G691" s="8">
        <v>1994</v>
      </c>
      <c r="H691" s="8" t="s">
        <v>112</v>
      </c>
      <c r="I691" s="11">
        <v>267.62</v>
      </c>
      <c r="J691" s="8">
        <v>2</v>
      </c>
      <c r="K691" s="8" t="s">
        <v>151</v>
      </c>
      <c r="L691" s="69">
        <f t="shared" si="51"/>
        <v>2024</v>
      </c>
      <c r="M691" s="69"/>
      <c r="N691" s="71">
        <f t="shared" si="52"/>
        <v>2054</v>
      </c>
      <c r="O691" s="71"/>
      <c r="P691" s="72"/>
      <c r="Q691" s="32">
        <f t="shared" si="54"/>
        <v>4014.3</v>
      </c>
      <c r="R691" s="73">
        <f t="shared" si="53"/>
        <v>9366.7000000000007</v>
      </c>
      <c r="S691">
        <v>1</v>
      </c>
    </row>
    <row r="692" spans="1:38" s="2" customFormat="1">
      <c r="A692">
        <v>667</v>
      </c>
      <c r="B692" s="8">
        <v>652</v>
      </c>
      <c r="C692" s="8">
        <v>72</v>
      </c>
      <c r="D692" s="8" t="s">
        <v>565</v>
      </c>
      <c r="E692" s="8" t="s">
        <v>156</v>
      </c>
      <c r="F692" s="8" t="s">
        <v>520</v>
      </c>
      <c r="G692" s="8">
        <v>1994</v>
      </c>
      <c r="H692" s="8" t="s">
        <v>112</v>
      </c>
      <c r="I692" s="11">
        <v>219.54</v>
      </c>
      <c r="J692" s="8">
        <v>1</v>
      </c>
      <c r="K692" s="8" t="s">
        <v>151</v>
      </c>
      <c r="L692" s="69">
        <f t="shared" si="51"/>
        <v>2024</v>
      </c>
      <c r="M692" s="69"/>
      <c r="N692" s="71">
        <f t="shared" si="52"/>
        <v>2054</v>
      </c>
      <c r="O692" s="71"/>
      <c r="P692" s="72"/>
      <c r="Q692" s="32">
        <f t="shared" si="54"/>
        <v>3293.1</v>
      </c>
      <c r="R692" s="73">
        <f t="shared" si="53"/>
        <v>7683.9</v>
      </c>
      <c r="S692">
        <v>1</v>
      </c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</row>
    <row r="693" spans="1:38" s="2" customFormat="1">
      <c r="A693">
        <v>659</v>
      </c>
      <c r="B693" s="8">
        <v>644</v>
      </c>
      <c r="C693" s="8">
        <v>72</v>
      </c>
      <c r="D693" s="8" t="s">
        <v>566</v>
      </c>
      <c r="E693" s="8" t="s">
        <v>138</v>
      </c>
      <c r="F693" s="8" t="s">
        <v>408</v>
      </c>
      <c r="G693" s="8">
        <v>1995</v>
      </c>
      <c r="H693" s="8" t="s">
        <v>112</v>
      </c>
      <c r="I693" s="11">
        <v>255.73</v>
      </c>
      <c r="J693" s="8">
        <v>3</v>
      </c>
      <c r="K693" s="8" t="s">
        <v>131</v>
      </c>
      <c r="L693" s="69">
        <f t="shared" si="51"/>
        <v>2025</v>
      </c>
      <c r="M693" s="69"/>
      <c r="N693" s="70">
        <f t="shared" si="52"/>
        <v>2055</v>
      </c>
      <c r="O693" s="71"/>
      <c r="P693" s="72"/>
      <c r="Q693" s="32">
        <f t="shared" si="54"/>
        <v>3835.95</v>
      </c>
      <c r="R693" s="73"/>
      <c r="S693">
        <v>1</v>
      </c>
      <c r="T693"/>
      <c r="U693" s="4">
        <f>SUM(U692:V692)</f>
        <v>0</v>
      </c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</row>
    <row r="694" spans="1:38" s="2" customFormat="1">
      <c r="A694">
        <v>691</v>
      </c>
      <c r="B694" s="8">
        <v>676</v>
      </c>
      <c r="C694" s="8">
        <v>72</v>
      </c>
      <c r="D694" s="8" t="s">
        <v>567</v>
      </c>
      <c r="E694" s="8" t="s">
        <v>176</v>
      </c>
      <c r="F694" s="8" t="s">
        <v>539</v>
      </c>
      <c r="G694" s="8">
        <v>1995</v>
      </c>
      <c r="H694" s="8"/>
      <c r="I694" s="11">
        <v>229.38</v>
      </c>
      <c r="J694" s="8"/>
      <c r="K694" s="8" t="s">
        <v>158</v>
      </c>
      <c r="L694" s="69">
        <f t="shared" si="51"/>
        <v>2025</v>
      </c>
      <c r="M694" s="69"/>
      <c r="N694" s="70">
        <f t="shared" si="52"/>
        <v>2055</v>
      </c>
      <c r="O694" s="71"/>
      <c r="P694" s="72"/>
      <c r="Q694" s="32">
        <f t="shared" si="54"/>
        <v>3440.7</v>
      </c>
      <c r="R694" s="75"/>
      <c r="S694">
        <v>1</v>
      </c>
      <c r="AI694"/>
      <c r="AJ694"/>
      <c r="AK694"/>
      <c r="AL694"/>
    </row>
    <row r="695" spans="1:38" s="2" customFormat="1">
      <c r="A695">
        <v>692</v>
      </c>
      <c r="B695" s="8">
        <v>677</v>
      </c>
      <c r="C695" s="8">
        <v>72</v>
      </c>
      <c r="D695" s="8" t="s">
        <v>568</v>
      </c>
      <c r="E695" s="8" t="s">
        <v>171</v>
      </c>
      <c r="F695" s="8" t="s">
        <v>539</v>
      </c>
      <c r="G695" s="8">
        <v>1995</v>
      </c>
      <c r="H695" s="8"/>
      <c r="I695" s="11">
        <v>209.51</v>
      </c>
      <c r="J695" s="8"/>
      <c r="K695" s="8" t="s">
        <v>158</v>
      </c>
      <c r="L695" s="69">
        <f t="shared" si="51"/>
        <v>2025</v>
      </c>
      <c r="M695" s="69"/>
      <c r="N695" s="70">
        <f t="shared" si="52"/>
        <v>2055</v>
      </c>
      <c r="O695" s="71"/>
      <c r="P695" s="72"/>
      <c r="Q695" s="32">
        <f t="shared" si="54"/>
        <v>3142.6499999999996</v>
      </c>
      <c r="R695" s="75"/>
      <c r="S695">
        <v>1</v>
      </c>
      <c r="AI695"/>
      <c r="AJ695"/>
      <c r="AK695"/>
      <c r="AL695"/>
    </row>
    <row r="696" spans="1:38" s="2" customFormat="1">
      <c r="A696">
        <v>693</v>
      </c>
      <c r="B696" s="8">
        <v>678</v>
      </c>
      <c r="C696" s="8">
        <v>72</v>
      </c>
      <c r="D696" s="8" t="s">
        <v>569</v>
      </c>
      <c r="E696" s="8" t="s">
        <v>144</v>
      </c>
      <c r="F696" s="8" t="s">
        <v>539</v>
      </c>
      <c r="G696" s="8">
        <v>1997</v>
      </c>
      <c r="H696" s="8"/>
      <c r="I696" s="11">
        <v>218.68</v>
      </c>
      <c r="J696" s="8"/>
      <c r="K696" s="8" t="s">
        <v>158</v>
      </c>
      <c r="L696" s="69">
        <f t="shared" si="51"/>
        <v>2027</v>
      </c>
      <c r="M696" s="69"/>
      <c r="N696" s="70">
        <f t="shared" si="52"/>
        <v>2057</v>
      </c>
      <c r="O696" s="71"/>
      <c r="P696" s="72"/>
      <c r="Q696" s="32">
        <f t="shared" si="54"/>
        <v>3280.2000000000003</v>
      </c>
      <c r="R696" s="75"/>
      <c r="S696">
        <v>1</v>
      </c>
      <c r="AI696"/>
      <c r="AJ696"/>
      <c r="AK696"/>
      <c r="AL696"/>
    </row>
    <row r="697" spans="1:38" s="2" customFormat="1">
      <c r="A697">
        <v>660</v>
      </c>
      <c r="B697" s="8">
        <v>645</v>
      </c>
      <c r="C697" s="8">
        <v>72</v>
      </c>
      <c r="D697" s="8" t="s">
        <v>570</v>
      </c>
      <c r="E697" s="8" t="s">
        <v>186</v>
      </c>
      <c r="F697" s="8" t="s">
        <v>408</v>
      </c>
      <c r="G697" s="8">
        <v>1998</v>
      </c>
      <c r="H697" s="8" t="s">
        <v>112</v>
      </c>
      <c r="I697" s="11">
        <v>228.63</v>
      </c>
      <c r="J697" s="8">
        <v>3</v>
      </c>
      <c r="K697" s="8" t="s">
        <v>131</v>
      </c>
      <c r="L697" s="69">
        <f t="shared" si="51"/>
        <v>2028</v>
      </c>
      <c r="M697" s="69"/>
      <c r="N697" s="70">
        <f t="shared" si="52"/>
        <v>2058</v>
      </c>
      <c r="O697" s="71"/>
      <c r="P697" s="72"/>
      <c r="Q697" s="32">
        <f t="shared" si="54"/>
        <v>3429.45</v>
      </c>
      <c r="R697" s="73"/>
      <c r="S697">
        <v>1</v>
      </c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L697"/>
    </row>
    <row r="698" spans="1:38" s="2" customFormat="1">
      <c r="A698">
        <v>662</v>
      </c>
      <c r="B698" s="8">
        <v>647</v>
      </c>
      <c r="C698" s="8">
        <v>72</v>
      </c>
      <c r="D698" s="8" t="s">
        <v>571</v>
      </c>
      <c r="E698" s="8" t="s">
        <v>171</v>
      </c>
      <c r="F698" s="8" t="s">
        <v>520</v>
      </c>
      <c r="G698" s="8">
        <v>2000</v>
      </c>
      <c r="H698" s="8" t="s">
        <v>112</v>
      </c>
      <c r="I698" s="11">
        <v>223.01</v>
      </c>
      <c r="J698" s="8">
        <v>2</v>
      </c>
      <c r="K698" s="8" t="s">
        <v>151</v>
      </c>
      <c r="L698" s="69">
        <f t="shared" si="51"/>
        <v>2030</v>
      </c>
      <c r="M698" s="69"/>
      <c r="N698" s="70">
        <f t="shared" si="52"/>
        <v>2060</v>
      </c>
      <c r="O698" s="71"/>
      <c r="P698" s="72"/>
      <c r="Q698" s="32">
        <f t="shared" si="54"/>
        <v>3345.1499999999996</v>
      </c>
      <c r="R698" s="73"/>
      <c r="S698">
        <v>1</v>
      </c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</row>
    <row r="699" spans="1:38" s="2" customFormat="1">
      <c r="A699">
        <v>663</v>
      </c>
      <c r="B699" s="8">
        <v>648</v>
      </c>
      <c r="C699" s="8">
        <v>72</v>
      </c>
      <c r="D699" s="8" t="s">
        <v>572</v>
      </c>
      <c r="E699" s="8" t="s">
        <v>162</v>
      </c>
      <c r="F699" s="8" t="s">
        <v>520</v>
      </c>
      <c r="G699" s="8">
        <v>2001</v>
      </c>
      <c r="H699" s="8" t="s">
        <v>112</v>
      </c>
      <c r="I699" s="11">
        <v>208.17</v>
      </c>
      <c r="J699" s="8">
        <v>1</v>
      </c>
      <c r="K699" s="8" t="s">
        <v>151</v>
      </c>
      <c r="L699" s="69">
        <f t="shared" si="51"/>
        <v>2031</v>
      </c>
      <c r="M699" s="69"/>
      <c r="N699" s="70">
        <f t="shared" si="52"/>
        <v>2061</v>
      </c>
      <c r="O699" s="71"/>
      <c r="P699" s="72"/>
      <c r="Q699" s="32">
        <f t="shared" si="54"/>
        <v>3122.5499999999997</v>
      </c>
      <c r="R699" s="73"/>
      <c r="S699">
        <v>1</v>
      </c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L699"/>
    </row>
    <row r="700" spans="1:38" s="2" customFormat="1">
      <c r="A700">
        <v>661</v>
      </c>
      <c r="B700" s="8">
        <v>646</v>
      </c>
      <c r="C700" s="8">
        <v>72</v>
      </c>
      <c r="D700" s="8" t="s">
        <v>573</v>
      </c>
      <c r="E700" s="8" t="s">
        <v>167</v>
      </c>
      <c r="F700" s="8" t="s">
        <v>520</v>
      </c>
      <c r="G700" s="8">
        <v>2004</v>
      </c>
      <c r="H700" s="8" t="s">
        <v>112</v>
      </c>
      <c r="I700" s="11">
        <v>258.92</v>
      </c>
      <c r="J700" s="8">
        <v>2</v>
      </c>
      <c r="K700" s="8" t="s">
        <v>151</v>
      </c>
      <c r="L700" s="69">
        <f t="shared" si="51"/>
        <v>2034</v>
      </c>
      <c r="M700" s="69"/>
      <c r="N700" s="70">
        <f t="shared" si="52"/>
        <v>2064</v>
      </c>
      <c r="O700" s="71"/>
      <c r="P700" s="72"/>
      <c r="Q700" s="32">
        <f t="shared" si="54"/>
        <v>3883.8</v>
      </c>
      <c r="R700" s="73"/>
      <c r="S700">
        <v>1</v>
      </c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</row>
    <row r="701" spans="1:38" s="2" customFormat="1">
      <c r="A701">
        <v>665</v>
      </c>
      <c r="B701" s="8">
        <v>650</v>
      </c>
      <c r="C701" s="8">
        <v>72</v>
      </c>
      <c r="D701" s="8" t="s">
        <v>574</v>
      </c>
      <c r="E701" s="8" t="s">
        <v>190</v>
      </c>
      <c r="F701" s="8" t="s">
        <v>520</v>
      </c>
      <c r="G701" s="8">
        <v>2007</v>
      </c>
      <c r="H701" s="8" t="s">
        <v>112</v>
      </c>
      <c r="I701" s="11">
        <v>190.66</v>
      </c>
      <c r="J701" s="8">
        <v>1</v>
      </c>
      <c r="K701" s="8" t="s">
        <v>151</v>
      </c>
      <c r="L701" s="69">
        <f t="shared" si="51"/>
        <v>2037</v>
      </c>
      <c r="M701" s="69"/>
      <c r="N701" s="70">
        <f t="shared" si="52"/>
        <v>2067</v>
      </c>
      <c r="O701" s="71"/>
      <c r="P701" s="72"/>
      <c r="Q701" s="32">
        <f t="shared" si="54"/>
        <v>2859.9</v>
      </c>
      <c r="R701" s="73"/>
      <c r="S701">
        <v>1</v>
      </c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</row>
    <row r="702" spans="1:38" s="2" customFormat="1">
      <c r="A702">
        <v>669</v>
      </c>
      <c r="B702" s="8">
        <v>654</v>
      </c>
      <c r="C702" s="8">
        <v>72</v>
      </c>
      <c r="D702" s="8" t="s">
        <v>575</v>
      </c>
      <c r="E702" s="8" t="s">
        <v>162</v>
      </c>
      <c r="F702" s="8" t="s">
        <v>520</v>
      </c>
      <c r="G702" s="8">
        <v>2007</v>
      </c>
      <c r="H702" s="8" t="s">
        <v>112</v>
      </c>
      <c r="I702" s="11">
        <v>284.05</v>
      </c>
      <c r="J702" s="8">
        <v>1</v>
      </c>
      <c r="K702" s="8" t="s">
        <v>151</v>
      </c>
      <c r="L702" s="69">
        <f t="shared" si="51"/>
        <v>2037</v>
      </c>
      <c r="M702" s="69"/>
      <c r="N702" s="70">
        <f t="shared" si="52"/>
        <v>2067</v>
      </c>
      <c r="O702" s="71"/>
      <c r="P702" s="72"/>
      <c r="Q702" s="32">
        <f t="shared" si="54"/>
        <v>4260.75</v>
      </c>
      <c r="R702" s="73"/>
      <c r="S702">
        <v>1</v>
      </c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</row>
    <row r="703" spans="1:38" s="2" customFormat="1">
      <c r="A703">
        <v>694</v>
      </c>
      <c r="B703" s="8">
        <v>679</v>
      </c>
      <c r="C703" s="8">
        <v>72</v>
      </c>
      <c r="D703" s="8" t="s">
        <v>576</v>
      </c>
      <c r="E703" s="8" t="s">
        <v>190</v>
      </c>
      <c r="F703" s="8" t="s">
        <v>576</v>
      </c>
      <c r="G703" s="8">
        <v>2014</v>
      </c>
      <c r="H703" s="8" t="s">
        <v>285</v>
      </c>
      <c r="I703" s="11">
        <v>250.08</v>
      </c>
      <c r="J703" s="8">
        <v>1</v>
      </c>
      <c r="K703" s="8" t="s">
        <v>158</v>
      </c>
      <c r="L703" s="69">
        <f t="shared" si="51"/>
        <v>2044</v>
      </c>
      <c r="M703" s="69"/>
      <c r="N703" s="70">
        <f t="shared" si="52"/>
        <v>2074</v>
      </c>
      <c r="O703" s="71"/>
      <c r="P703" s="72"/>
      <c r="Q703" s="32">
        <f t="shared" si="54"/>
        <v>3751.2000000000003</v>
      </c>
      <c r="R703" s="75"/>
      <c r="S703">
        <v>1</v>
      </c>
      <c r="T703" s="24">
        <f>SUM(I678:I703)</f>
        <v>5690.8099999999995</v>
      </c>
      <c r="AL703"/>
    </row>
    <row r="704" spans="1:38">
      <c r="A704">
        <v>697</v>
      </c>
      <c r="B704" s="8">
        <v>682</v>
      </c>
      <c r="C704" s="8">
        <v>73</v>
      </c>
      <c r="D704" s="8" t="s">
        <v>577</v>
      </c>
      <c r="E704" s="8" t="s">
        <v>129</v>
      </c>
      <c r="F704" s="8" t="s">
        <v>578</v>
      </c>
      <c r="G704" s="8">
        <v>1977</v>
      </c>
      <c r="H704" s="8"/>
      <c r="I704" s="11"/>
      <c r="J704" s="8">
        <v>3</v>
      </c>
      <c r="K704" s="8" t="s">
        <v>131</v>
      </c>
      <c r="L704" s="74">
        <f t="shared" si="51"/>
        <v>2007</v>
      </c>
      <c r="M704" s="69"/>
      <c r="N704" s="71">
        <f t="shared" si="52"/>
        <v>2037</v>
      </c>
      <c r="O704" s="71"/>
      <c r="P704" s="72"/>
      <c r="Q704" s="32"/>
      <c r="R704" s="73">
        <f t="shared" ref="R704:R712" si="55">I704*M$12*M$7</f>
        <v>0</v>
      </c>
      <c r="S704">
        <v>1</v>
      </c>
      <c r="T704" s="1">
        <f>SUM(I702:I703)</f>
        <v>534.13</v>
      </c>
      <c r="AI704" s="2"/>
      <c r="AJ704" s="2"/>
      <c r="AK704" s="2"/>
    </row>
    <row r="705" spans="1:22">
      <c r="A705">
        <v>695</v>
      </c>
      <c r="B705" s="8">
        <v>680</v>
      </c>
      <c r="C705" s="8">
        <v>73</v>
      </c>
      <c r="D705" s="8" t="s">
        <v>579</v>
      </c>
      <c r="E705" s="8" t="s">
        <v>129</v>
      </c>
      <c r="F705" s="8" t="s">
        <v>580</v>
      </c>
      <c r="G705" s="8">
        <v>1983</v>
      </c>
      <c r="H705" s="8" t="s">
        <v>112</v>
      </c>
      <c r="I705" s="11">
        <v>1576.99</v>
      </c>
      <c r="J705" s="8">
        <v>3</v>
      </c>
      <c r="K705" s="8" t="s">
        <v>131</v>
      </c>
      <c r="L705" s="74">
        <f t="shared" si="51"/>
        <v>2013</v>
      </c>
      <c r="M705" s="69"/>
      <c r="N705" s="71">
        <f t="shared" si="52"/>
        <v>2043</v>
      </c>
      <c r="O705" s="71"/>
      <c r="P705" s="72"/>
      <c r="Q705" s="32"/>
      <c r="R705" s="73">
        <f t="shared" si="55"/>
        <v>55194.65</v>
      </c>
      <c r="S705">
        <v>1</v>
      </c>
      <c r="T705" t="s">
        <v>581</v>
      </c>
      <c r="U705" s="4">
        <f>SUM(Q705:Q707)</f>
        <v>171983.4</v>
      </c>
      <c r="V705" s="4">
        <f>SUM(R705:R707)</f>
        <v>456489.25</v>
      </c>
    </row>
    <row r="706" spans="1:22">
      <c r="A706">
        <v>696</v>
      </c>
      <c r="B706" s="8">
        <v>681</v>
      </c>
      <c r="C706" s="8">
        <v>73</v>
      </c>
      <c r="D706" s="8" t="s">
        <v>582</v>
      </c>
      <c r="E706" s="8" t="s">
        <v>129</v>
      </c>
      <c r="F706" s="8" t="s">
        <v>582</v>
      </c>
      <c r="G706" s="8">
        <v>1990</v>
      </c>
      <c r="H706" s="8" t="s">
        <v>112</v>
      </c>
      <c r="I706" s="11">
        <v>11465.56</v>
      </c>
      <c r="J706" s="8">
        <v>7</v>
      </c>
      <c r="K706" s="8" t="s">
        <v>281</v>
      </c>
      <c r="L706" s="69">
        <f t="shared" si="51"/>
        <v>2020</v>
      </c>
      <c r="M706" s="69"/>
      <c r="N706" s="71">
        <f t="shared" si="52"/>
        <v>2050</v>
      </c>
      <c r="O706" s="71"/>
      <c r="P706" s="72"/>
      <c r="Q706" s="32">
        <f>I706*M$6</f>
        <v>171983.4</v>
      </c>
      <c r="R706" s="73">
        <f t="shared" si="55"/>
        <v>401294.6</v>
      </c>
      <c r="S706">
        <v>1</v>
      </c>
    </row>
    <row r="707" spans="1:22">
      <c r="A707">
        <v>700</v>
      </c>
      <c r="B707" s="8">
        <v>685</v>
      </c>
      <c r="C707" s="8">
        <v>81</v>
      </c>
      <c r="D707" s="8" t="s">
        <v>583</v>
      </c>
      <c r="E707" s="8" t="s">
        <v>129</v>
      </c>
      <c r="F707" s="8" t="s">
        <v>584</v>
      </c>
      <c r="G707" s="8">
        <v>1973</v>
      </c>
      <c r="H707" s="8" t="s">
        <v>112</v>
      </c>
      <c r="I707" s="11"/>
      <c r="J707" s="8">
        <v>2</v>
      </c>
      <c r="K707" s="8" t="s">
        <v>131</v>
      </c>
      <c r="L707" s="74">
        <f t="shared" si="51"/>
        <v>2003</v>
      </c>
      <c r="M707" s="69"/>
      <c r="N707" s="71">
        <f t="shared" si="52"/>
        <v>2033</v>
      </c>
      <c r="O707" s="71"/>
      <c r="P707" s="72"/>
      <c r="Q707" s="32"/>
      <c r="R707" s="73">
        <f t="shared" si="55"/>
        <v>0</v>
      </c>
      <c r="S707">
        <v>1</v>
      </c>
    </row>
    <row r="708" spans="1:22">
      <c r="A708">
        <v>705</v>
      </c>
      <c r="B708" s="8">
        <v>690</v>
      </c>
      <c r="C708" s="8">
        <v>81</v>
      </c>
      <c r="D708" s="8" t="s">
        <v>585</v>
      </c>
      <c r="E708" s="8" t="s">
        <v>162</v>
      </c>
      <c r="F708" s="8" t="s">
        <v>584</v>
      </c>
      <c r="G708" s="8">
        <v>1974</v>
      </c>
      <c r="H708" s="8" t="s">
        <v>112</v>
      </c>
      <c r="I708" s="11"/>
      <c r="J708" s="8">
        <v>1</v>
      </c>
      <c r="K708" s="8" t="s">
        <v>151</v>
      </c>
      <c r="L708" s="74">
        <f t="shared" si="51"/>
        <v>2004</v>
      </c>
      <c r="M708" s="69"/>
      <c r="N708" s="71">
        <f t="shared" si="52"/>
        <v>2034</v>
      </c>
      <c r="O708" s="71"/>
      <c r="P708" s="72"/>
      <c r="Q708" s="32"/>
      <c r="R708" s="73">
        <f t="shared" si="55"/>
        <v>0</v>
      </c>
      <c r="S708">
        <v>1</v>
      </c>
    </row>
    <row r="709" spans="1:22">
      <c r="A709">
        <v>701</v>
      </c>
      <c r="B709" s="8">
        <v>686</v>
      </c>
      <c r="C709" s="8">
        <v>81</v>
      </c>
      <c r="D709" s="8" t="s">
        <v>586</v>
      </c>
      <c r="E709" s="8" t="s">
        <v>144</v>
      </c>
      <c r="F709" s="8" t="s">
        <v>584</v>
      </c>
      <c r="G709" s="8">
        <v>1975</v>
      </c>
      <c r="H709" s="8" t="s">
        <v>112</v>
      </c>
      <c r="I709" s="11"/>
      <c r="J709" s="8">
        <v>1</v>
      </c>
      <c r="K709" s="8" t="s">
        <v>151</v>
      </c>
      <c r="L709" s="74">
        <f t="shared" si="51"/>
        <v>2005</v>
      </c>
      <c r="M709" s="69"/>
      <c r="N709" s="71">
        <f t="shared" si="52"/>
        <v>2035</v>
      </c>
      <c r="O709" s="71"/>
      <c r="P709" s="72"/>
      <c r="Q709" s="32"/>
      <c r="R709" s="73">
        <f t="shared" si="55"/>
        <v>0</v>
      </c>
      <c r="S709">
        <v>1</v>
      </c>
    </row>
    <row r="710" spans="1:22">
      <c r="A710">
        <v>698</v>
      </c>
      <c r="B710" s="8">
        <v>683</v>
      </c>
      <c r="C710" s="8">
        <v>81</v>
      </c>
      <c r="D710" s="8" t="s">
        <v>587</v>
      </c>
      <c r="E710" s="8" t="s">
        <v>129</v>
      </c>
      <c r="F710" s="8" t="s">
        <v>584</v>
      </c>
      <c r="G710" s="8">
        <v>1977</v>
      </c>
      <c r="H710" s="8" t="s">
        <v>112</v>
      </c>
      <c r="I710" s="11"/>
      <c r="J710" s="8">
        <v>2</v>
      </c>
      <c r="K710" s="8" t="s">
        <v>131</v>
      </c>
      <c r="L710" s="74">
        <f t="shared" si="51"/>
        <v>2007</v>
      </c>
      <c r="M710" s="69"/>
      <c r="N710" s="71">
        <f t="shared" si="52"/>
        <v>2037</v>
      </c>
      <c r="O710" s="71"/>
      <c r="P710" s="72"/>
      <c r="Q710" s="32"/>
      <c r="R710" s="73">
        <f t="shared" si="55"/>
        <v>0</v>
      </c>
      <c r="S710">
        <v>1</v>
      </c>
      <c r="T710" t="s">
        <v>588</v>
      </c>
      <c r="U710" s="4">
        <f>SUM(Q710:Q718)</f>
        <v>0</v>
      </c>
      <c r="V710" s="4">
        <f>SUM(R710:R718)</f>
        <v>79836.399999999994</v>
      </c>
    </row>
    <row r="711" spans="1:22">
      <c r="A711">
        <v>702</v>
      </c>
      <c r="B711" s="8">
        <v>687</v>
      </c>
      <c r="C711" s="8">
        <v>81</v>
      </c>
      <c r="D711" s="8" t="s">
        <v>589</v>
      </c>
      <c r="E711" s="8" t="s">
        <v>176</v>
      </c>
      <c r="F711" s="8" t="s">
        <v>584</v>
      </c>
      <c r="G711" s="8">
        <v>1980</v>
      </c>
      <c r="H711" s="8" t="s">
        <v>112</v>
      </c>
      <c r="I711" s="11"/>
      <c r="J711" s="8">
        <v>1</v>
      </c>
      <c r="K711" s="8" t="s">
        <v>151</v>
      </c>
      <c r="L711" s="74">
        <f t="shared" si="51"/>
        <v>2010</v>
      </c>
      <c r="M711" s="69"/>
      <c r="N711" s="71">
        <f t="shared" si="52"/>
        <v>2040</v>
      </c>
      <c r="O711" s="71"/>
      <c r="P711" s="72"/>
      <c r="Q711" s="32"/>
      <c r="R711" s="73">
        <f t="shared" si="55"/>
        <v>0</v>
      </c>
      <c r="S711">
        <v>1</v>
      </c>
    </row>
    <row r="712" spans="1:22">
      <c r="A712">
        <v>699</v>
      </c>
      <c r="B712" s="8">
        <v>684</v>
      </c>
      <c r="C712" s="8">
        <v>81</v>
      </c>
      <c r="D712" s="8" t="s">
        <v>590</v>
      </c>
      <c r="E712" s="8" t="s">
        <v>190</v>
      </c>
      <c r="F712" s="8" t="s">
        <v>584</v>
      </c>
      <c r="G712" s="8">
        <v>1989</v>
      </c>
      <c r="H712" s="8" t="s">
        <v>112</v>
      </c>
      <c r="I712" s="11"/>
      <c r="J712" s="8">
        <v>1</v>
      </c>
      <c r="K712" s="8" t="s">
        <v>131</v>
      </c>
      <c r="L712" s="69">
        <f t="shared" si="51"/>
        <v>2019</v>
      </c>
      <c r="M712" s="69"/>
      <c r="N712" s="71">
        <f t="shared" si="52"/>
        <v>2049</v>
      </c>
      <c r="O712" s="71"/>
      <c r="P712" s="72"/>
      <c r="Q712" s="32">
        <f>I712*M$6</f>
        <v>0</v>
      </c>
      <c r="R712" s="73">
        <f t="shared" si="55"/>
        <v>0</v>
      </c>
      <c r="S712">
        <v>1</v>
      </c>
    </row>
    <row r="713" spans="1:22">
      <c r="A713">
        <v>703</v>
      </c>
      <c r="B713" s="8">
        <v>688</v>
      </c>
      <c r="C713" s="8">
        <v>81</v>
      </c>
      <c r="D713" s="8" t="s">
        <v>589</v>
      </c>
      <c r="E713" s="8" t="s">
        <v>176</v>
      </c>
      <c r="F713" s="8" t="s">
        <v>591</v>
      </c>
      <c r="G713" s="8">
        <v>1996</v>
      </c>
      <c r="H713" s="8"/>
      <c r="I713" s="11"/>
      <c r="J713" s="8">
        <v>1</v>
      </c>
      <c r="K713" s="8" t="s">
        <v>151</v>
      </c>
      <c r="L713" s="69">
        <f t="shared" si="51"/>
        <v>2026</v>
      </c>
      <c r="M713" s="69"/>
      <c r="N713" s="70">
        <f t="shared" si="52"/>
        <v>2056</v>
      </c>
      <c r="O713" s="71"/>
      <c r="P713" s="72"/>
      <c r="Q713" s="32">
        <f>I713*M$6</f>
        <v>0</v>
      </c>
      <c r="R713" s="73"/>
      <c r="S713">
        <v>1</v>
      </c>
    </row>
    <row r="714" spans="1:22">
      <c r="A714">
        <v>704</v>
      </c>
      <c r="B714" s="8">
        <v>689</v>
      </c>
      <c r="C714" s="8">
        <v>81</v>
      </c>
      <c r="D714" s="8" t="s">
        <v>589</v>
      </c>
      <c r="E714" s="8" t="s">
        <v>176</v>
      </c>
      <c r="F714" s="8" t="s">
        <v>592</v>
      </c>
      <c r="G714" s="8">
        <v>2003</v>
      </c>
      <c r="H714" s="8"/>
      <c r="I714" s="11"/>
      <c r="J714" s="8">
        <v>1</v>
      </c>
      <c r="K714" s="8" t="s">
        <v>151</v>
      </c>
      <c r="L714" s="69">
        <f t="shared" si="51"/>
        <v>2033</v>
      </c>
      <c r="M714" s="69"/>
      <c r="N714" s="70">
        <f t="shared" si="52"/>
        <v>2063</v>
      </c>
      <c r="O714" s="71"/>
      <c r="P714" s="72"/>
      <c r="Q714" s="32">
        <f>I714*M$6</f>
        <v>0</v>
      </c>
      <c r="R714" s="73"/>
      <c r="S714">
        <v>1</v>
      </c>
    </row>
    <row r="715" spans="1:22">
      <c r="A715">
        <v>706</v>
      </c>
      <c r="B715" s="8">
        <v>691</v>
      </c>
      <c r="C715" s="8">
        <v>81</v>
      </c>
      <c r="D715" s="8" t="s">
        <v>585</v>
      </c>
      <c r="E715" s="8" t="s">
        <v>162</v>
      </c>
      <c r="F715" s="8" t="s">
        <v>593</v>
      </c>
      <c r="G715" s="8">
        <v>2003</v>
      </c>
      <c r="H715" s="8" t="s">
        <v>112</v>
      </c>
      <c r="I715" s="11"/>
      <c r="J715" s="8">
        <v>2</v>
      </c>
      <c r="K715" s="8" t="s">
        <v>131</v>
      </c>
      <c r="L715" s="69">
        <f t="shared" si="51"/>
        <v>2033</v>
      </c>
      <c r="M715" s="69"/>
      <c r="N715" s="70">
        <f t="shared" si="52"/>
        <v>2063</v>
      </c>
      <c r="O715" s="71"/>
      <c r="P715" s="72"/>
      <c r="Q715" s="32">
        <f>I715*M$6</f>
        <v>0</v>
      </c>
      <c r="R715" s="73"/>
      <c r="S715">
        <v>1</v>
      </c>
    </row>
    <row r="716" spans="1:22">
      <c r="A716">
        <v>707</v>
      </c>
      <c r="B716" s="8">
        <v>692</v>
      </c>
      <c r="C716" s="8">
        <v>91</v>
      </c>
      <c r="D716" s="8" t="s">
        <v>594</v>
      </c>
      <c r="E716" s="8" t="s">
        <v>129</v>
      </c>
      <c r="F716" s="8" t="s">
        <v>595</v>
      </c>
      <c r="G716" s="8">
        <v>1972</v>
      </c>
      <c r="H716" s="8" t="s">
        <v>112</v>
      </c>
      <c r="I716" s="11">
        <v>2070.1799999999998</v>
      </c>
      <c r="J716" s="8">
        <v>3</v>
      </c>
      <c r="K716" s="8" t="s">
        <v>131</v>
      </c>
      <c r="L716" s="74">
        <f t="shared" si="51"/>
        <v>2002</v>
      </c>
      <c r="M716" s="69"/>
      <c r="N716" s="71">
        <f t="shared" si="52"/>
        <v>2032</v>
      </c>
      <c r="O716" s="71"/>
      <c r="P716" s="72"/>
      <c r="Q716" s="32"/>
      <c r="R716" s="73">
        <f t="shared" ref="R716:R725" si="56">I716*M$12*M$7</f>
        <v>72456.299999999988</v>
      </c>
      <c r="S716">
        <v>1</v>
      </c>
      <c r="T716" t="s">
        <v>596</v>
      </c>
      <c r="U716" s="4">
        <f>SUM(Q716:Q780)</f>
        <v>108362.40000000004</v>
      </c>
      <c r="V716" s="4">
        <f>SUM(R716:R780)</f>
        <v>275814.35000000003</v>
      </c>
    </row>
    <row r="717" spans="1:22">
      <c r="A717">
        <v>708</v>
      </c>
      <c r="B717" s="8">
        <v>693</v>
      </c>
      <c r="C717" s="8">
        <v>91</v>
      </c>
      <c r="D717" s="8" t="s">
        <v>594</v>
      </c>
      <c r="E717" s="8" t="s">
        <v>129</v>
      </c>
      <c r="F717" s="8" t="s">
        <v>597</v>
      </c>
      <c r="G717" s="8">
        <v>1972</v>
      </c>
      <c r="H717" s="8"/>
      <c r="I717" s="11">
        <v>50.8</v>
      </c>
      <c r="J717" s="8"/>
      <c r="K717" s="8" t="s">
        <v>131</v>
      </c>
      <c r="L717" s="74">
        <f t="shared" si="51"/>
        <v>2002</v>
      </c>
      <c r="M717" s="69"/>
      <c r="N717" s="71">
        <f t="shared" si="52"/>
        <v>2032</v>
      </c>
      <c r="O717" s="71"/>
      <c r="P717" s="72"/>
      <c r="Q717" s="32"/>
      <c r="R717" s="73">
        <f t="shared" si="56"/>
        <v>1778</v>
      </c>
      <c r="S717">
        <v>1</v>
      </c>
      <c r="T717" s="1">
        <f>SUM(I716:I728)</f>
        <v>7596.66</v>
      </c>
      <c r="U717" s="4">
        <f>SUM(U716:V716)</f>
        <v>384176.75000000006</v>
      </c>
    </row>
    <row r="718" spans="1:22">
      <c r="A718">
        <v>709</v>
      </c>
      <c r="B718" s="8">
        <v>694</v>
      </c>
      <c r="C718" s="8">
        <v>91</v>
      </c>
      <c r="D718" s="8" t="s">
        <v>594</v>
      </c>
      <c r="E718" s="8" t="s">
        <v>129</v>
      </c>
      <c r="F718" s="8" t="s">
        <v>241</v>
      </c>
      <c r="G718" s="8">
        <v>1972</v>
      </c>
      <c r="H718" s="8" t="s">
        <v>112</v>
      </c>
      <c r="I718" s="11">
        <v>160.06</v>
      </c>
      <c r="J718" s="8">
        <v>2</v>
      </c>
      <c r="K718" s="8" t="s">
        <v>151</v>
      </c>
      <c r="L718" s="74">
        <f t="shared" si="51"/>
        <v>2002</v>
      </c>
      <c r="M718" s="69"/>
      <c r="N718" s="71">
        <f t="shared" si="52"/>
        <v>2032</v>
      </c>
      <c r="O718" s="71"/>
      <c r="P718" s="72"/>
      <c r="Q718" s="32"/>
      <c r="R718" s="73">
        <f t="shared" si="56"/>
        <v>5602.1</v>
      </c>
      <c r="S718">
        <v>1</v>
      </c>
    </row>
    <row r="719" spans="1:22">
      <c r="A719">
        <v>710</v>
      </c>
      <c r="B719" s="8">
        <v>695</v>
      </c>
      <c r="C719" s="8">
        <v>91</v>
      </c>
      <c r="D719" s="8" t="s">
        <v>598</v>
      </c>
      <c r="E719" s="8" t="s">
        <v>162</v>
      </c>
      <c r="F719" s="8" t="s">
        <v>599</v>
      </c>
      <c r="G719" s="8">
        <v>1978</v>
      </c>
      <c r="H719" s="8" t="s">
        <v>112</v>
      </c>
      <c r="I719" s="11">
        <v>250.53</v>
      </c>
      <c r="J719" s="8">
        <v>2</v>
      </c>
      <c r="K719" s="8" t="s">
        <v>131</v>
      </c>
      <c r="L719" s="74">
        <f t="shared" si="51"/>
        <v>2008</v>
      </c>
      <c r="M719" s="69"/>
      <c r="N719" s="71">
        <f t="shared" si="52"/>
        <v>2038</v>
      </c>
      <c r="O719" s="71"/>
      <c r="P719" s="72"/>
      <c r="Q719" s="32"/>
      <c r="R719" s="73">
        <f t="shared" si="56"/>
        <v>8768.5499999999993</v>
      </c>
      <c r="S719">
        <v>1</v>
      </c>
    </row>
    <row r="720" spans="1:22">
      <c r="A720">
        <v>711</v>
      </c>
      <c r="B720" s="8">
        <v>696</v>
      </c>
      <c r="C720" s="8">
        <v>91</v>
      </c>
      <c r="D720" s="8" t="s">
        <v>600</v>
      </c>
      <c r="E720" s="8" t="s">
        <v>190</v>
      </c>
      <c r="F720" s="8" t="s">
        <v>599</v>
      </c>
      <c r="G720" s="8">
        <v>1981</v>
      </c>
      <c r="H720" s="8" t="s">
        <v>112</v>
      </c>
      <c r="I720" s="11">
        <v>365.31</v>
      </c>
      <c r="J720" s="8">
        <v>2</v>
      </c>
      <c r="K720" s="8" t="s">
        <v>131</v>
      </c>
      <c r="L720" s="74">
        <f t="shared" ref="L720:L783" si="57">G720+30</f>
        <v>2011</v>
      </c>
      <c r="M720" s="69"/>
      <c r="N720" s="71">
        <f t="shared" ref="N720:N783" si="58">G720+60</f>
        <v>2041</v>
      </c>
      <c r="O720" s="71"/>
      <c r="P720" s="72"/>
      <c r="Q720" s="32"/>
      <c r="R720" s="73">
        <f t="shared" si="56"/>
        <v>12785.85</v>
      </c>
      <c r="S720">
        <v>1</v>
      </c>
    </row>
    <row r="721" spans="1:38">
      <c r="A721">
        <v>715</v>
      </c>
      <c r="B721" s="8">
        <v>700</v>
      </c>
      <c r="C721" s="8">
        <v>91</v>
      </c>
      <c r="D721" s="8" t="s">
        <v>601</v>
      </c>
      <c r="E721" s="8" t="s">
        <v>144</v>
      </c>
      <c r="F721" s="8" t="s">
        <v>599</v>
      </c>
      <c r="G721" s="8">
        <v>1983</v>
      </c>
      <c r="H721" s="8" t="s">
        <v>112</v>
      </c>
      <c r="I721" s="11">
        <v>443.38</v>
      </c>
      <c r="J721" s="8">
        <v>2</v>
      </c>
      <c r="K721" s="8" t="s">
        <v>131</v>
      </c>
      <c r="L721" s="74">
        <f t="shared" si="57"/>
        <v>2013</v>
      </c>
      <c r="M721" s="69"/>
      <c r="N721" s="71">
        <f t="shared" si="58"/>
        <v>2043</v>
      </c>
      <c r="O721" s="71"/>
      <c r="P721" s="72"/>
      <c r="Q721" s="32"/>
      <c r="R721" s="73">
        <f t="shared" si="56"/>
        <v>15518.3</v>
      </c>
      <c r="S721">
        <v>1</v>
      </c>
    </row>
    <row r="722" spans="1:38">
      <c r="A722">
        <v>716</v>
      </c>
      <c r="B722" s="8">
        <v>701</v>
      </c>
      <c r="C722" s="8">
        <v>91</v>
      </c>
      <c r="D722" s="8" t="s">
        <v>602</v>
      </c>
      <c r="E722" s="8" t="s">
        <v>160</v>
      </c>
      <c r="F722" s="8" t="s">
        <v>599</v>
      </c>
      <c r="G722" s="8">
        <v>1990</v>
      </c>
      <c r="H722" s="8" t="s">
        <v>112</v>
      </c>
      <c r="I722" s="11">
        <v>945.62</v>
      </c>
      <c r="J722" s="8">
        <v>2</v>
      </c>
      <c r="K722" s="8" t="s">
        <v>131</v>
      </c>
      <c r="L722" s="69">
        <f t="shared" si="57"/>
        <v>2020</v>
      </c>
      <c r="M722" s="69"/>
      <c r="N722" s="71">
        <f t="shared" si="58"/>
        <v>2050</v>
      </c>
      <c r="O722" s="71"/>
      <c r="P722" s="72"/>
      <c r="Q722" s="32">
        <f t="shared" ref="Q722:Q728" si="59">I722*M$6</f>
        <v>14184.3</v>
      </c>
      <c r="R722" s="73">
        <f t="shared" si="56"/>
        <v>33096.699999999997</v>
      </c>
      <c r="S722">
        <v>1</v>
      </c>
    </row>
    <row r="723" spans="1:38">
      <c r="A723">
        <v>717</v>
      </c>
      <c r="B723" s="8">
        <v>702</v>
      </c>
      <c r="C723" s="8">
        <v>91</v>
      </c>
      <c r="D723" s="8" t="s">
        <v>602</v>
      </c>
      <c r="E723" s="8" t="s">
        <v>160</v>
      </c>
      <c r="F723" s="8" t="s">
        <v>258</v>
      </c>
      <c r="G723" s="8">
        <v>1990</v>
      </c>
      <c r="H723" s="8"/>
      <c r="I723" s="11">
        <v>15.94</v>
      </c>
      <c r="J723" s="8"/>
      <c r="K723" s="8" t="s">
        <v>131</v>
      </c>
      <c r="L723" s="69">
        <f t="shared" si="57"/>
        <v>2020</v>
      </c>
      <c r="M723" s="69"/>
      <c r="N723" s="71">
        <f t="shared" si="58"/>
        <v>2050</v>
      </c>
      <c r="O723" s="71"/>
      <c r="P723" s="72"/>
      <c r="Q723" s="32">
        <f t="shared" si="59"/>
        <v>239.1</v>
      </c>
      <c r="R723" s="73">
        <f t="shared" si="56"/>
        <v>557.9</v>
      </c>
      <c r="S723">
        <v>1</v>
      </c>
    </row>
    <row r="724" spans="1:38">
      <c r="A724">
        <v>718</v>
      </c>
      <c r="B724" s="8">
        <v>703</v>
      </c>
      <c r="C724" s="8">
        <v>91</v>
      </c>
      <c r="D724" s="8" t="s">
        <v>602</v>
      </c>
      <c r="E724" s="8" t="s">
        <v>160</v>
      </c>
      <c r="F724" s="8" t="s">
        <v>603</v>
      </c>
      <c r="G724" s="8">
        <v>1991</v>
      </c>
      <c r="H724" s="8"/>
      <c r="I724" s="11">
        <v>15</v>
      </c>
      <c r="J724" s="8"/>
      <c r="K724" s="8" t="s">
        <v>131</v>
      </c>
      <c r="L724" s="69">
        <f t="shared" si="57"/>
        <v>2021</v>
      </c>
      <c r="M724" s="69"/>
      <c r="N724" s="71">
        <f t="shared" si="58"/>
        <v>2051</v>
      </c>
      <c r="O724" s="71"/>
      <c r="P724" s="72"/>
      <c r="Q724" s="32">
        <f t="shared" si="59"/>
        <v>225</v>
      </c>
      <c r="R724" s="73">
        <f t="shared" si="56"/>
        <v>525</v>
      </c>
      <c r="S724">
        <v>1</v>
      </c>
    </row>
    <row r="725" spans="1:38">
      <c r="A725">
        <v>712</v>
      </c>
      <c r="B725" s="8">
        <v>697</v>
      </c>
      <c r="C725" s="8">
        <v>91</v>
      </c>
      <c r="D725" s="8" t="s">
        <v>604</v>
      </c>
      <c r="E725" s="8" t="s">
        <v>176</v>
      </c>
      <c r="F725" s="8" t="s">
        <v>599</v>
      </c>
      <c r="G725" s="8">
        <v>1992</v>
      </c>
      <c r="H725" s="8" t="s">
        <v>112</v>
      </c>
      <c r="I725" s="11">
        <v>1008.02</v>
      </c>
      <c r="J725" s="8">
        <v>2</v>
      </c>
      <c r="K725" s="8" t="s">
        <v>131</v>
      </c>
      <c r="L725" s="69">
        <f t="shared" si="57"/>
        <v>2022</v>
      </c>
      <c r="M725" s="69"/>
      <c r="N725" s="71">
        <f t="shared" si="58"/>
        <v>2052</v>
      </c>
      <c r="O725" s="71"/>
      <c r="P725" s="72"/>
      <c r="Q725" s="32">
        <f t="shared" si="59"/>
        <v>15120.3</v>
      </c>
      <c r="R725" s="73">
        <f t="shared" si="56"/>
        <v>35280.699999999997</v>
      </c>
      <c r="S725">
        <v>1</v>
      </c>
      <c r="T725" s="1">
        <f>SUM(I720:I722)</f>
        <v>1754.31</v>
      </c>
    </row>
    <row r="726" spans="1:38">
      <c r="A726">
        <v>713</v>
      </c>
      <c r="B726" s="8">
        <v>698</v>
      </c>
      <c r="C726" s="8">
        <v>91</v>
      </c>
      <c r="D726" s="8" t="s">
        <v>605</v>
      </c>
      <c r="E726" s="8" t="s">
        <v>171</v>
      </c>
      <c r="F726" s="8" t="s">
        <v>595</v>
      </c>
      <c r="G726" s="8">
        <v>2000</v>
      </c>
      <c r="H726" s="8" t="s">
        <v>112</v>
      </c>
      <c r="I726" s="11">
        <v>1626.76</v>
      </c>
      <c r="J726" s="8">
        <v>2</v>
      </c>
      <c r="K726" s="8" t="s">
        <v>131</v>
      </c>
      <c r="L726" s="69">
        <f t="shared" si="57"/>
        <v>2030</v>
      </c>
      <c r="M726" s="69"/>
      <c r="N726" s="70">
        <f t="shared" si="58"/>
        <v>2060</v>
      </c>
      <c r="O726" s="71"/>
      <c r="P726" s="72"/>
      <c r="Q726" s="32">
        <f t="shared" si="59"/>
        <v>24401.4</v>
      </c>
      <c r="R726" s="73"/>
      <c r="S726">
        <v>1</v>
      </c>
      <c r="AL726" s="2"/>
    </row>
    <row r="727" spans="1:38">
      <c r="A727">
        <v>714</v>
      </c>
      <c r="B727" s="8">
        <v>699</v>
      </c>
      <c r="C727" s="8">
        <v>91</v>
      </c>
      <c r="D727" s="8" t="s">
        <v>605</v>
      </c>
      <c r="E727" s="8" t="s">
        <v>171</v>
      </c>
      <c r="F727" s="8" t="s">
        <v>603</v>
      </c>
      <c r="G727" s="8">
        <v>2000</v>
      </c>
      <c r="H727" s="8"/>
      <c r="I727" s="11">
        <v>20</v>
      </c>
      <c r="J727" s="8"/>
      <c r="K727" s="8" t="s">
        <v>131</v>
      </c>
      <c r="L727" s="69">
        <f t="shared" si="57"/>
        <v>2030</v>
      </c>
      <c r="M727" s="69"/>
      <c r="N727" s="70">
        <f t="shared" si="58"/>
        <v>2060</v>
      </c>
      <c r="O727" s="71"/>
      <c r="P727" s="72"/>
      <c r="Q727" s="32">
        <f t="shared" si="59"/>
        <v>300</v>
      </c>
      <c r="R727" s="73"/>
      <c r="S727">
        <v>1</v>
      </c>
      <c r="AL727" s="2"/>
    </row>
    <row r="728" spans="1:38">
      <c r="A728">
        <v>719</v>
      </c>
      <c r="B728" s="8">
        <v>704</v>
      </c>
      <c r="C728" s="8">
        <v>91</v>
      </c>
      <c r="D728" s="8" t="s">
        <v>606</v>
      </c>
      <c r="E728" s="8" t="s">
        <v>135</v>
      </c>
      <c r="F728" s="8" t="s">
        <v>606</v>
      </c>
      <c r="G728" s="8">
        <v>2013</v>
      </c>
      <c r="H728" s="8" t="s">
        <v>112</v>
      </c>
      <c r="I728" s="11">
        <v>625.05999999999995</v>
      </c>
      <c r="J728" s="8">
        <v>2</v>
      </c>
      <c r="K728" s="8" t="s">
        <v>131</v>
      </c>
      <c r="L728" s="69">
        <f t="shared" si="57"/>
        <v>2043</v>
      </c>
      <c r="M728" s="69"/>
      <c r="N728" s="70">
        <f t="shared" si="58"/>
        <v>2073</v>
      </c>
      <c r="O728" s="71"/>
      <c r="P728" s="72"/>
      <c r="Q728" s="32">
        <f t="shared" si="59"/>
        <v>9375.9</v>
      </c>
      <c r="R728" s="73"/>
      <c r="S728">
        <v>1</v>
      </c>
    </row>
    <row r="729" spans="1:38">
      <c r="A729">
        <v>747</v>
      </c>
      <c r="B729" s="8">
        <v>732</v>
      </c>
      <c r="C729" s="8">
        <v>92</v>
      </c>
      <c r="D729" s="8" t="s">
        <v>607</v>
      </c>
      <c r="E729" s="8" t="s">
        <v>144</v>
      </c>
      <c r="F729" s="8" t="s">
        <v>197</v>
      </c>
      <c r="G729" s="8">
        <v>1968</v>
      </c>
      <c r="H729" s="8"/>
      <c r="I729" s="11">
        <v>53.8</v>
      </c>
      <c r="J729" s="8"/>
      <c r="K729" s="8" t="s">
        <v>158</v>
      </c>
      <c r="L729" s="74">
        <f t="shared" si="57"/>
        <v>1998</v>
      </c>
      <c r="M729" s="69"/>
      <c r="N729" s="71">
        <f t="shared" si="58"/>
        <v>2028</v>
      </c>
      <c r="O729" s="71"/>
      <c r="P729" s="72"/>
      <c r="Q729" s="32"/>
      <c r="R729" s="73">
        <f t="shared" ref="R729:R767" si="60">I729*M$12*M$7</f>
        <v>1883</v>
      </c>
      <c r="S729">
        <v>1</v>
      </c>
    </row>
    <row r="730" spans="1:38">
      <c r="A730">
        <v>759</v>
      </c>
      <c r="B730" s="8">
        <v>744</v>
      </c>
      <c r="C730" s="8">
        <v>92</v>
      </c>
      <c r="D730" s="8" t="s">
        <v>608</v>
      </c>
      <c r="E730" s="8" t="s">
        <v>162</v>
      </c>
      <c r="F730" s="8" t="s">
        <v>197</v>
      </c>
      <c r="G730" s="8">
        <v>1972</v>
      </c>
      <c r="H730" s="8"/>
      <c r="I730" s="11">
        <v>43.89</v>
      </c>
      <c r="J730" s="8"/>
      <c r="K730" s="8" t="s">
        <v>158</v>
      </c>
      <c r="L730" s="74">
        <f t="shared" si="57"/>
        <v>2002</v>
      </c>
      <c r="M730" s="69"/>
      <c r="N730" s="71">
        <f t="shared" si="58"/>
        <v>2032</v>
      </c>
      <c r="O730" s="71"/>
      <c r="P730" s="72"/>
      <c r="Q730" s="32"/>
      <c r="R730" s="73">
        <f t="shared" si="60"/>
        <v>1536.15</v>
      </c>
      <c r="S730">
        <v>1</v>
      </c>
    </row>
    <row r="731" spans="1:38">
      <c r="A731">
        <v>755</v>
      </c>
      <c r="B731" s="8">
        <v>740</v>
      </c>
      <c r="C731" s="8">
        <v>92</v>
      </c>
      <c r="D731" s="8" t="s">
        <v>609</v>
      </c>
      <c r="E731" s="8" t="s">
        <v>176</v>
      </c>
      <c r="F731" s="8" t="s">
        <v>197</v>
      </c>
      <c r="G731" s="8">
        <v>1976</v>
      </c>
      <c r="H731" s="8"/>
      <c r="I731" s="11">
        <v>24.78</v>
      </c>
      <c r="J731" s="8"/>
      <c r="K731" s="8" t="s">
        <v>158</v>
      </c>
      <c r="L731" s="74">
        <f t="shared" si="57"/>
        <v>2006</v>
      </c>
      <c r="M731" s="69"/>
      <c r="N731" s="71">
        <f t="shared" si="58"/>
        <v>2036</v>
      </c>
      <c r="O731" s="71"/>
      <c r="P731" s="72"/>
      <c r="Q731" s="32"/>
      <c r="R731" s="73">
        <f t="shared" si="60"/>
        <v>867.30000000000007</v>
      </c>
      <c r="S731">
        <v>1</v>
      </c>
    </row>
    <row r="732" spans="1:38">
      <c r="A732">
        <v>720</v>
      </c>
      <c r="B732" s="8">
        <v>705</v>
      </c>
      <c r="C732" s="8">
        <v>92</v>
      </c>
      <c r="D732" s="8" t="s">
        <v>610</v>
      </c>
      <c r="E732" s="8" t="s">
        <v>153</v>
      </c>
      <c r="F732" s="8" t="s">
        <v>403</v>
      </c>
      <c r="G732" s="8">
        <v>1978</v>
      </c>
      <c r="H732" s="8" t="s">
        <v>112</v>
      </c>
      <c r="I732" s="11">
        <v>79.099999999999994</v>
      </c>
      <c r="J732" s="8">
        <v>2</v>
      </c>
      <c r="K732" s="8" t="s">
        <v>131</v>
      </c>
      <c r="L732" s="74">
        <f t="shared" si="57"/>
        <v>2008</v>
      </c>
      <c r="M732" s="69"/>
      <c r="N732" s="71">
        <f t="shared" si="58"/>
        <v>2038</v>
      </c>
      <c r="O732" s="71"/>
      <c r="P732" s="72"/>
      <c r="Q732" s="32"/>
      <c r="R732" s="73">
        <f t="shared" si="60"/>
        <v>2768.5</v>
      </c>
      <c r="S732">
        <v>1</v>
      </c>
    </row>
    <row r="733" spans="1:38">
      <c r="A733">
        <v>728</v>
      </c>
      <c r="B733" s="8">
        <v>713</v>
      </c>
      <c r="C733" s="8">
        <v>92</v>
      </c>
      <c r="D733" s="8" t="s">
        <v>611</v>
      </c>
      <c r="E733" s="8" t="s">
        <v>129</v>
      </c>
      <c r="F733" s="8" t="s">
        <v>612</v>
      </c>
      <c r="G733" s="8">
        <v>1982</v>
      </c>
      <c r="H733" s="8"/>
      <c r="I733" s="11">
        <v>83.19</v>
      </c>
      <c r="J733" s="8"/>
      <c r="K733" s="8" t="s">
        <v>151</v>
      </c>
      <c r="L733" s="74">
        <f t="shared" si="57"/>
        <v>2012</v>
      </c>
      <c r="M733" s="69"/>
      <c r="N733" s="71">
        <f t="shared" si="58"/>
        <v>2042</v>
      </c>
      <c r="O733" s="71"/>
      <c r="P733" s="72"/>
      <c r="Q733" s="32"/>
      <c r="R733" s="73">
        <f t="shared" si="60"/>
        <v>2911.65</v>
      </c>
      <c r="S733">
        <v>1</v>
      </c>
    </row>
    <row r="734" spans="1:38">
      <c r="A734">
        <v>727</v>
      </c>
      <c r="B734" s="8">
        <v>712</v>
      </c>
      <c r="C734" s="8">
        <v>92</v>
      </c>
      <c r="D734" s="8" t="s">
        <v>613</v>
      </c>
      <c r="E734" s="8" t="s">
        <v>171</v>
      </c>
      <c r="F734" s="8" t="s">
        <v>614</v>
      </c>
      <c r="G734" s="8">
        <v>1983</v>
      </c>
      <c r="H734" s="8"/>
      <c r="I734" s="11">
        <v>87</v>
      </c>
      <c r="J734" s="8"/>
      <c r="K734" s="8" t="s">
        <v>158</v>
      </c>
      <c r="L734" s="74">
        <f t="shared" si="57"/>
        <v>2013</v>
      </c>
      <c r="M734" s="69"/>
      <c r="N734" s="71">
        <f t="shared" si="58"/>
        <v>2043</v>
      </c>
      <c r="O734" s="71"/>
      <c r="P734" s="72"/>
      <c r="Q734" s="32"/>
      <c r="R734" s="73">
        <f t="shared" si="60"/>
        <v>3045</v>
      </c>
      <c r="S734">
        <v>1</v>
      </c>
    </row>
    <row r="735" spans="1:38">
      <c r="A735">
        <v>741</v>
      </c>
      <c r="B735" s="8">
        <v>726</v>
      </c>
      <c r="C735" s="8">
        <v>92</v>
      </c>
      <c r="D735" s="8" t="s">
        <v>615</v>
      </c>
      <c r="E735" s="8" t="s">
        <v>171</v>
      </c>
      <c r="F735" s="8" t="s">
        <v>197</v>
      </c>
      <c r="G735" s="8">
        <v>1983</v>
      </c>
      <c r="H735" s="8"/>
      <c r="I735" s="11">
        <v>43.05</v>
      </c>
      <c r="J735" s="8"/>
      <c r="K735" s="8" t="s">
        <v>158</v>
      </c>
      <c r="L735" s="74">
        <f t="shared" si="57"/>
        <v>2013</v>
      </c>
      <c r="M735" s="69"/>
      <c r="N735" s="71">
        <f t="shared" si="58"/>
        <v>2043</v>
      </c>
      <c r="O735" s="71"/>
      <c r="P735" s="72"/>
      <c r="Q735" s="32"/>
      <c r="R735" s="73">
        <f t="shared" si="60"/>
        <v>1506.75</v>
      </c>
      <c r="S735">
        <v>1</v>
      </c>
    </row>
    <row r="736" spans="1:38">
      <c r="A736">
        <v>749</v>
      </c>
      <c r="B736" s="8">
        <v>734</v>
      </c>
      <c r="C736" s="8">
        <v>92</v>
      </c>
      <c r="D736" s="8" t="s">
        <v>616</v>
      </c>
      <c r="E736" s="8" t="s">
        <v>144</v>
      </c>
      <c r="F736" s="8" t="s">
        <v>197</v>
      </c>
      <c r="G736" s="8">
        <v>1983</v>
      </c>
      <c r="H736" s="8"/>
      <c r="I736" s="11">
        <v>43.05</v>
      </c>
      <c r="J736" s="8"/>
      <c r="K736" s="8" t="s">
        <v>158</v>
      </c>
      <c r="L736" s="74">
        <f t="shared" si="57"/>
        <v>2013</v>
      </c>
      <c r="M736" s="69"/>
      <c r="N736" s="71">
        <f t="shared" si="58"/>
        <v>2043</v>
      </c>
      <c r="O736" s="71"/>
      <c r="P736" s="72"/>
      <c r="Q736" s="32"/>
      <c r="R736" s="73">
        <f t="shared" si="60"/>
        <v>1506.75</v>
      </c>
      <c r="S736">
        <v>1</v>
      </c>
    </row>
    <row r="737" spans="1:19">
      <c r="A737">
        <v>752</v>
      </c>
      <c r="B737" s="8">
        <v>737</v>
      </c>
      <c r="C737" s="8">
        <v>92</v>
      </c>
      <c r="D737" s="8" t="s">
        <v>617</v>
      </c>
      <c r="E737" s="8" t="s">
        <v>176</v>
      </c>
      <c r="F737" s="8" t="s">
        <v>197</v>
      </c>
      <c r="G737" s="8">
        <v>1983</v>
      </c>
      <c r="H737" s="8"/>
      <c r="I737" s="11">
        <v>51.34</v>
      </c>
      <c r="J737" s="8"/>
      <c r="K737" s="8" t="s">
        <v>158</v>
      </c>
      <c r="L737" s="74">
        <f t="shared" si="57"/>
        <v>2013</v>
      </c>
      <c r="M737" s="69"/>
      <c r="N737" s="71">
        <f t="shared" si="58"/>
        <v>2043</v>
      </c>
      <c r="O737" s="71"/>
      <c r="P737" s="72"/>
      <c r="Q737" s="32"/>
      <c r="R737" s="73">
        <f t="shared" si="60"/>
        <v>1796.9</v>
      </c>
      <c r="S737">
        <v>1</v>
      </c>
    </row>
    <row r="738" spans="1:19">
      <c r="A738">
        <v>732</v>
      </c>
      <c r="B738" s="8">
        <v>717</v>
      </c>
      <c r="C738" s="8">
        <v>92</v>
      </c>
      <c r="D738" s="8" t="s">
        <v>618</v>
      </c>
      <c r="E738" s="8" t="s">
        <v>141</v>
      </c>
      <c r="F738" s="8" t="s">
        <v>197</v>
      </c>
      <c r="G738" s="8">
        <v>1984</v>
      </c>
      <c r="H738" s="8"/>
      <c r="I738" s="11">
        <v>47.78</v>
      </c>
      <c r="J738" s="8"/>
      <c r="K738" s="8" t="s">
        <v>158</v>
      </c>
      <c r="L738" s="74">
        <f t="shared" si="57"/>
        <v>2014</v>
      </c>
      <c r="M738" s="69"/>
      <c r="N738" s="71">
        <f t="shared" si="58"/>
        <v>2044</v>
      </c>
      <c r="O738" s="71"/>
      <c r="P738" s="72"/>
      <c r="Q738" s="32"/>
      <c r="R738" s="73">
        <f t="shared" si="60"/>
        <v>1672.3</v>
      </c>
      <c r="S738">
        <v>1</v>
      </c>
    </row>
    <row r="739" spans="1:19">
      <c r="A739">
        <v>754</v>
      </c>
      <c r="B739" s="8">
        <v>739</v>
      </c>
      <c r="C739" s="8">
        <v>92</v>
      </c>
      <c r="D739" s="8" t="s">
        <v>619</v>
      </c>
      <c r="E739" s="8" t="s">
        <v>176</v>
      </c>
      <c r="F739" s="8" t="s">
        <v>614</v>
      </c>
      <c r="G739" s="8">
        <v>1984</v>
      </c>
      <c r="H739" s="8"/>
      <c r="I739" s="11">
        <v>93.56</v>
      </c>
      <c r="J739" s="8"/>
      <c r="K739" s="8" t="s">
        <v>158</v>
      </c>
      <c r="L739" s="74">
        <f t="shared" si="57"/>
        <v>2014</v>
      </c>
      <c r="M739" s="69"/>
      <c r="N739" s="71">
        <f t="shared" si="58"/>
        <v>2044</v>
      </c>
      <c r="O739" s="71"/>
      <c r="P739" s="72"/>
      <c r="Q739" s="32"/>
      <c r="R739" s="73">
        <f t="shared" si="60"/>
        <v>3274.6</v>
      </c>
      <c r="S739">
        <v>1</v>
      </c>
    </row>
    <row r="740" spans="1:19">
      <c r="A740">
        <v>758</v>
      </c>
      <c r="B740" s="8">
        <v>743</v>
      </c>
      <c r="C740" s="8">
        <v>92</v>
      </c>
      <c r="D740" s="8" t="s">
        <v>620</v>
      </c>
      <c r="E740" s="8" t="s">
        <v>162</v>
      </c>
      <c r="F740" s="8" t="s">
        <v>197</v>
      </c>
      <c r="G740" s="8">
        <v>1984</v>
      </c>
      <c r="H740" s="8"/>
      <c r="I740" s="11">
        <v>48.86</v>
      </c>
      <c r="J740" s="8"/>
      <c r="K740" s="8" t="s">
        <v>158</v>
      </c>
      <c r="L740" s="74">
        <f t="shared" si="57"/>
        <v>2014</v>
      </c>
      <c r="M740" s="69"/>
      <c r="N740" s="71">
        <f t="shared" si="58"/>
        <v>2044</v>
      </c>
      <c r="O740" s="71"/>
      <c r="P740" s="72"/>
      <c r="Q740" s="32"/>
      <c r="R740" s="73">
        <f t="shared" si="60"/>
        <v>1710.1</v>
      </c>
      <c r="S740">
        <v>1</v>
      </c>
    </row>
    <row r="741" spans="1:19">
      <c r="A741">
        <v>765</v>
      </c>
      <c r="B741" s="8">
        <v>750</v>
      </c>
      <c r="C741" s="8">
        <v>92</v>
      </c>
      <c r="D741" s="8" t="s">
        <v>621</v>
      </c>
      <c r="E741" s="8" t="s">
        <v>190</v>
      </c>
      <c r="F741" s="8" t="s">
        <v>197</v>
      </c>
      <c r="G741" s="8">
        <v>1984</v>
      </c>
      <c r="H741" s="8"/>
      <c r="I741" s="11">
        <v>53.82</v>
      </c>
      <c r="J741" s="8"/>
      <c r="K741" s="8" t="s">
        <v>158</v>
      </c>
      <c r="L741" s="74">
        <f t="shared" si="57"/>
        <v>2014</v>
      </c>
      <c r="M741" s="69"/>
      <c r="N741" s="71">
        <f t="shared" si="58"/>
        <v>2044</v>
      </c>
      <c r="O741" s="71"/>
      <c r="P741" s="72"/>
      <c r="Q741" s="32"/>
      <c r="R741" s="73">
        <f t="shared" si="60"/>
        <v>1883.7</v>
      </c>
      <c r="S741">
        <v>1</v>
      </c>
    </row>
    <row r="742" spans="1:19">
      <c r="A742">
        <v>721</v>
      </c>
      <c r="B742" s="8">
        <v>706</v>
      </c>
      <c r="C742" s="8">
        <v>92</v>
      </c>
      <c r="D742" s="8" t="s">
        <v>622</v>
      </c>
      <c r="E742" s="8" t="s">
        <v>141</v>
      </c>
      <c r="F742" s="8" t="s">
        <v>623</v>
      </c>
      <c r="G742" s="8">
        <v>1985</v>
      </c>
      <c r="H742" s="8" t="s">
        <v>112</v>
      </c>
      <c r="I742" s="11">
        <v>209.57</v>
      </c>
      <c r="J742" s="8">
        <v>2</v>
      </c>
      <c r="K742" s="8" t="s">
        <v>151</v>
      </c>
      <c r="L742" s="69">
        <f t="shared" si="57"/>
        <v>2015</v>
      </c>
      <c r="M742" s="69"/>
      <c r="N742" s="71">
        <f t="shared" si="58"/>
        <v>2045</v>
      </c>
      <c r="O742" s="71"/>
      <c r="P742" s="72"/>
      <c r="Q742" s="32">
        <f t="shared" ref="Q742:Q780" si="61">I742*M$6</f>
        <v>3143.5499999999997</v>
      </c>
      <c r="R742" s="73">
        <f t="shared" si="60"/>
        <v>7334.95</v>
      </c>
      <c r="S742">
        <v>1</v>
      </c>
    </row>
    <row r="743" spans="1:19">
      <c r="A743">
        <v>733</v>
      </c>
      <c r="B743" s="8">
        <v>718</v>
      </c>
      <c r="C743" s="8">
        <v>92</v>
      </c>
      <c r="D743" s="8" t="s">
        <v>624</v>
      </c>
      <c r="E743" s="8" t="s">
        <v>135</v>
      </c>
      <c r="F743" s="8" t="s">
        <v>197</v>
      </c>
      <c r="G743" s="8">
        <v>1985</v>
      </c>
      <c r="H743" s="8"/>
      <c r="I743" s="11">
        <v>44.3</v>
      </c>
      <c r="J743" s="8"/>
      <c r="K743" s="8" t="s">
        <v>158</v>
      </c>
      <c r="L743" s="69">
        <f t="shared" si="57"/>
        <v>2015</v>
      </c>
      <c r="M743" s="69"/>
      <c r="N743" s="71">
        <f t="shared" si="58"/>
        <v>2045</v>
      </c>
      <c r="O743" s="71"/>
      <c r="P743" s="72"/>
      <c r="Q743" s="32">
        <f t="shared" si="61"/>
        <v>664.5</v>
      </c>
      <c r="R743" s="73">
        <f t="shared" si="60"/>
        <v>1550.5</v>
      </c>
      <c r="S743">
        <v>1</v>
      </c>
    </row>
    <row r="744" spans="1:19">
      <c r="A744">
        <v>746</v>
      </c>
      <c r="B744" s="8">
        <v>731</v>
      </c>
      <c r="C744" s="8">
        <v>92</v>
      </c>
      <c r="D744" s="8" t="s">
        <v>625</v>
      </c>
      <c r="E744" s="8" t="s">
        <v>144</v>
      </c>
      <c r="F744" s="8" t="s">
        <v>197</v>
      </c>
      <c r="G744" s="8">
        <v>1985</v>
      </c>
      <c r="H744" s="8"/>
      <c r="I744" s="11">
        <v>44.3</v>
      </c>
      <c r="J744" s="8"/>
      <c r="K744" s="8" t="s">
        <v>158</v>
      </c>
      <c r="L744" s="69">
        <f t="shared" si="57"/>
        <v>2015</v>
      </c>
      <c r="M744" s="69"/>
      <c r="N744" s="71">
        <f t="shared" si="58"/>
        <v>2045</v>
      </c>
      <c r="O744" s="71"/>
      <c r="P744" s="72"/>
      <c r="Q744" s="32">
        <f t="shared" si="61"/>
        <v>664.5</v>
      </c>
      <c r="R744" s="73">
        <f t="shared" si="60"/>
        <v>1550.5</v>
      </c>
      <c r="S744">
        <v>1</v>
      </c>
    </row>
    <row r="745" spans="1:19">
      <c r="A745">
        <v>731</v>
      </c>
      <c r="B745" s="8">
        <v>716</v>
      </c>
      <c r="C745" s="8">
        <v>92</v>
      </c>
      <c r="D745" s="8" t="s">
        <v>626</v>
      </c>
      <c r="E745" s="8" t="s">
        <v>141</v>
      </c>
      <c r="F745" s="8" t="s">
        <v>197</v>
      </c>
      <c r="G745" s="8">
        <v>1986</v>
      </c>
      <c r="H745" s="8"/>
      <c r="I745" s="11">
        <v>50.92</v>
      </c>
      <c r="J745" s="8"/>
      <c r="K745" s="8" t="s">
        <v>158</v>
      </c>
      <c r="L745" s="69">
        <f t="shared" si="57"/>
        <v>2016</v>
      </c>
      <c r="M745" s="69"/>
      <c r="N745" s="71">
        <f t="shared" si="58"/>
        <v>2046</v>
      </c>
      <c r="O745" s="71"/>
      <c r="P745" s="72"/>
      <c r="Q745" s="32">
        <f t="shared" si="61"/>
        <v>763.80000000000007</v>
      </c>
      <c r="R745" s="73">
        <f t="shared" si="60"/>
        <v>1782.2</v>
      </c>
      <c r="S745">
        <v>1</v>
      </c>
    </row>
    <row r="746" spans="1:19">
      <c r="A746">
        <v>736</v>
      </c>
      <c r="B746" s="8">
        <v>721</v>
      </c>
      <c r="C746" s="8">
        <v>92</v>
      </c>
      <c r="D746" s="8" t="s">
        <v>627</v>
      </c>
      <c r="E746" s="8" t="s">
        <v>135</v>
      </c>
      <c r="F746" s="8" t="s">
        <v>197</v>
      </c>
      <c r="G746" s="8">
        <v>1986</v>
      </c>
      <c r="H746" s="8"/>
      <c r="I746" s="11">
        <v>50.51</v>
      </c>
      <c r="J746" s="8"/>
      <c r="K746" s="8" t="s">
        <v>158</v>
      </c>
      <c r="L746" s="69">
        <f t="shared" si="57"/>
        <v>2016</v>
      </c>
      <c r="M746" s="69"/>
      <c r="N746" s="71">
        <f t="shared" si="58"/>
        <v>2046</v>
      </c>
      <c r="O746" s="71"/>
      <c r="P746" s="72"/>
      <c r="Q746" s="32">
        <f t="shared" si="61"/>
        <v>757.65</v>
      </c>
      <c r="R746" s="73">
        <f t="shared" si="60"/>
        <v>1767.85</v>
      </c>
      <c r="S746">
        <v>1</v>
      </c>
    </row>
    <row r="747" spans="1:19">
      <c r="A747">
        <v>745</v>
      </c>
      <c r="B747" s="8">
        <v>730</v>
      </c>
      <c r="C747" s="8">
        <v>92</v>
      </c>
      <c r="D747" s="8" t="s">
        <v>628</v>
      </c>
      <c r="E747" s="8" t="s">
        <v>144</v>
      </c>
      <c r="F747" s="8" t="s">
        <v>197</v>
      </c>
      <c r="G747" s="8">
        <v>1986</v>
      </c>
      <c r="H747" s="8"/>
      <c r="I747" s="11">
        <v>46.37</v>
      </c>
      <c r="J747" s="8"/>
      <c r="K747" s="8" t="s">
        <v>158</v>
      </c>
      <c r="L747" s="69">
        <f t="shared" si="57"/>
        <v>2016</v>
      </c>
      <c r="M747" s="69"/>
      <c r="N747" s="71">
        <f t="shared" si="58"/>
        <v>2046</v>
      </c>
      <c r="O747" s="71"/>
      <c r="P747" s="72"/>
      <c r="Q747" s="32">
        <f t="shared" si="61"/>
        <v>695.55</v>
      </c>
      <c r="R747" s="73">
        <f t="shared" si="60"/>
        <v>1622.9499999999998</v>
      </c>
      <c r="S747">
        <v>1</v>
      </c>
    </row>
    <row r="748" spans="1:19">
      <c r="A748">
        <v>756</v>
      </c>
      <c r="B748" s="8">
        <v>741</v>
      </c>
      <c r="C748" s="8">
        <v>92</v>
      </c>
      <c r="D748" s="8" t="s">
        <v>609</v>
      </c>
      <c r="E748" s="8" t="s">
        <v>176</v>
      </c>
      <c r="F748" s="8" t="s">
        <v>629</v>
      </c>
      <c r="G748" s="8">
        <v>1986</v>
      </c>
      <c r="H748" s="8"/>
      <c r="I748" s="11">
        <v>23.18</v>
      </c>
      <c r="J748" s="8"/>
      <c r="K748" s="8" t="s">
        <v>158</v>
      </c>
      <c r="L748" s="69">
        <f t="shared" si="57"/>
        <v>2016</v>
      </c>
      <c r="M748" s="69"/>
      <c r="N748" s="71">
        <f t="shared" si="58"/>
        <v>2046</v>
      </c>
      <c r="O748" s="71"/>
      <c r="P748" s="72"/>
      <c r="Q748" s="32">
        <f t="shared" si="61"/>
        <v>347.7</v>
      </c>
      <c r="R748" s="73">
        <f t="shared" si="60"/>
        <v>811.3</v>
      </c>
      <c r="S748">
        <v>1</v>
      </c>
    </row>
    <row r="749" spans="1:19">
      <c r="A749">
        <v>769</v>
      </c>
      <c r="B749" s="8">
        <v>754</v>
      </c>
      <c r="C749" s="8">
        <v>92</v>
      </c>
      <c r="D749" s="8" t="s">
        <v>630</v>
      </c>
      <c r="E749" s="8" t="s">
        <v>190</v>
      </c>
      <c r="F749" s="8" t="s">
        <v>197</v>
      </c>
      <c r="G749" s="8">
        <v>1986</v>
      </c>
      <c r="H749" s="8"/>
      <c r="I749" s="11">
        <v>46.37</v>
      </c>
      <c r="J749" s="8"/>
      <c r="K749" s="8" t="s">
        <v>158</v>
      </c>
      <c r="L749" s="69">
        <f t="shared" si="57"/>
        <v>2016</v>
      </c>
      <c r="M749" s="69"/>
      <c r="N749" s="71">
        <f t="shared" si="58"/>
        <v>2046</v>
      </c>
      <c r="O749" s="71"/>
      <c r="P749" s="72"/>
      <c r="Q749" s="32">
        <f t="shared" si="61"/>
        <v>695.55</v>
      </c>
      <c r="R749" s="73">
        <f t="shared" si="60"/>
        <v>1622.9499999999998</v>
      </c>
      <c r="S749">
        <v>1</v>
      </c>
    </row>
    <row r="750" spans="1:19">
      <c r="A750">
        <v>770</v>
      </c>
      <c r="B750" s="8">
        <v>755</v>
      </c>
      <c r="C750" s="8">
        <v>92</v>
      </c>
      <c r="D750" s="8" t="s">
        <v>631</v>
      </c>
      <c r="E750" s="8" t="s">
        <v>190</v>
      </c>
      <c r="F750" s="8" t="s">
        <v>197</v>
      </c>
      <c r="G750" s="8">
        <v>1986</v>
      </c>
      <c r="H750" s="8"/>
      <c r="I750" s="11">
        <v>48.02</v>
      </c>
      <c r="J750" s="8">
        <v>1</v>
      </c>
      <c r="K750" s="8" t="s">
        <v>158</v>
      </c>
      <c r="L750" s="69">
        <f t="shared" si="57"/>
        <v>2016</v>
      </c>
      <c r="M750" s="69"/>
      <c r="N750" s="71">
        <f t="shared" si="58"/>
        <v>2046</v>
      </c>
      <c r="O750" s="71"/>
      <c r="P750" s="72"/>
      <c r="Q750" s="32">
        <f t="shared" si="61"/>
        <v>720.30000000000007</v>
      </c>
      <c r="R750" s="73">
        <f t="shared" si="60"/>
        <v>1680.7</v>
      </c>
      <c r="S750">
        <v>1</v>
      </c>
    </row>
    <row r="751" spans="1:19">
      <c r="A751">
        <v>735</v>
      </c>
      <c r="B751" s="8">
        <v>720</v>
      </c>
      <c r="C751" s="8">
        <v>92</v>
      </c>
      <c r="D751" s="8" t="s">
        <v>632</v>
      </c>
      <c r="E751" s="8" t="s">
        <v>135</v>
      </c>
      <c r="F751" s="8" t="s">
        <v>197</v>
      </c>
      <c r="G751" s="8">
        <v>1987</v>
      </c>
      <c r="H751" s="8"/>
      <c r="I751" s="11">
        <v>48.02</v>
      </c>
      <c r="J751" s="8"/>
      <c r="K751" s="8" t="s">
        <v>158</v>
      </c>
      <c r="L751" s="69">
        <f t="shared" si="57"/>
        <v>2017</v>
      </c>
      <c r="M751" s="69"/>
      <c r="N751" s="71">
        <f t="shared" si="58"/>
        <v>2047</v>
      </c>
      <c r="O751" s="71"/>
      <c r="P751" s="72"/>
      <c r="Q751" s="32">
        <f t="shared" si="61"/>
        <v>720.30000000000007</v>
      </c>
      <c r="R751" s="73">
        <f t="shared" si="60"/>
        <v>1680.7</v>
      </c>
      <c r="S751">
        <v>1</v>
      </c>
    </row>
    <row r="752" spans="1:19">
      <c r="A752">
        <v>760</v>
      </c>
      <c r="B752" s="8">
        <v>745</v>
      </c>
      <c r="C752" s="8">
        <v>92</v>
      </c>
      <c r="D752" s="8" t="s">
        <v>633</v>
      </c>
      <c r="E752" s="8" t="s">
        <v>162</v>
      </c>
      <c r="F752" s="8" t="s">
        <v>634</v>
      </c>
      <c r="G752" s="8">
        <v>1987</v>
      </c>
      <c r="H752" s="8"/>
      <c r="I752" s="11">
        <v>80.73</v>
      </c>
      <c r="J752" s="8"/>
      <c r="K752" s="8" t="s">
        <v>151</v>
      </c>
      <c r="L752" s="69">
        <f t="shared" si="57"/>
        <v>2017</v>
      </c>
      <c r="M752" s="69"/>
      <c r="N752" s="71">
        <f t="shared" si="58"/>
        <v>2047</v>
      </c>
      <c r="O752" s="71"/>
      <c r="P752" s="72"/>
      <c r="Q752" s="32">
        <f t="shared" si="61"/>
        <v>1210.95</v>
      </c>
      <c r="R752" s="73">
        <f t="shared" si="60"/>
        <v>2825.55</v>
      </c>
      <c r="S752">
        <v>1</v>
      </c>
    </row>
    <row r="753" spans="1:38">
      <c r="A753">
        <v>764</v>
      </c>
      <c r="B753" s="8">
        <v>749</v>
      </c>
      <c r="C753" s="8">
        <v>92</v>
      </c>
      <c r="D753" s="8" t="s">
        <v>635</v>
      </c>
      <c r="E753" s="8" t="s">
        <v>167</v>
      </c>
      <c r="F753" s="8" t="s">
        <v>197</v>
      </c>
      <c r="G753" s="8">
        <v>1987</v>
      </c>
      <c r="H753" s="8"/>
      <c r="I753" s="11">
        <v>46.74</v>
      </c>
      <c r="J753" s="8"/>
      <c r="K753" s="8" t="s">
        <v>158</v>
      </c>
      <c r="L753" s="69">
        <f t="shared" si="57"/>
        <v>2017</v>
      </c>
      <c r="M753" s="69"/>
      <c r="N753" s="71">
        <f t="shared" si="58"/>
        <v>2047</v>
      </c>
      <c r="O753" s="71"/>
      <c r="P753" s="72"/>
      <c r="Q753" s="32">
        <f t="shared" si="61"/>
        <v>701.1</v>
      </c>
      <c r="R753" s="73">
        <f t="shared" si="60"/>
        <v>1635.9</v>
      </c>
      <c r="S753">
        <v>1</v>
      </c>
    </row>
    <row r="754" spans="1:38">
      <c r="A754">
        <v>726</v>
      </c>
      <c r="B754" s="8">
        <v>711</v>
      </c>
      <c r="C754" s="8">
        <v>92</v>
      </c>
      <c r="D754" s="8" t="s">
        <v>636</v>
      </c>
      <c r="E754" s="8" t="s">
        <v>176</v>
      </c>
      <c r="F754" s="8" t="s">
        <v>637</v>
      </c>
      <c r="G754" s="8">
        <v>1988</v>
      </c>
      <c r="H754" s="8" t="s">
        <v>112</v>
      </c>
      <c r="I754" s="11">
        <v>116.89</v>
      </c>
      <c r="J754" s="8">
        <v>2</v>
      </c>
      <c r="K754" s="8" t="s">
        <v>151</v>
      </c>
      <c r="L754" s="69">
        <f t="shared" si="57"/>
        <v>2018</v>
      </c>
      <c r="M754" s="69"/>
      <c r="N754" s="71">
        <f t="shared" si="58"/>
        <v>2048</v>
      </c>
      <c r="O754" s="71"/>
      <c r="P754" s="72"/>
      <c r="Q754" s="32">
        <f t="shared" si="61"/>
        <v>1753.35</v>
      </c>
      <c r="R754" s="73">
        <f t="shared" si="60"/>
        <v>4091.15</v>
      </c>
      <c r="S754">
        <v>1</v>
      </c>
    </row>
    <row r="755" spans="1:38">
      <c r="A755">
        <v>750</v>
      </c>
      <c r="B755" s="8">
        <v>735</v>
      </c>
      <c r="C755" s="8">
        <v>92</v>
      </c>
      <c r="D755" s="8" t="s">
        <v>638</v>
      </c>
      <c r="E755" s="8" t="s">
        <v>144</v>
      </c>
      <c r="F755" s="8" t="s">
        <v>197</v>
      </c>
      <c r="G755" s="8">
        <v>1988</v>
      </c>
      <c r="H755" s="8"/>
      <c r="I755" s="11">
        <v>45.95</v>
      </c>
      <c r="J755" s="8"/>
      <c r="K755" s="8" t="s">
        <v>158</v>
      </c>
      <c r="L755" s="69">
        <f t="shared" si="57"/>
        <v>2018</v>
      </c>
      <c r="M755" s="69"/>
      <c r="N755" s="71">
        <f t="shared" si="58"/>
        <v>2048</v>
      </c>
      <c r="O755" s="71"/>
      <c r="P755" s="72"/>
      <c r="Q755" s="32">
        <f t="shared" si="61"/>
        <v>689.25</v>
      </c>
      <c r="R755" s="73">
        <f t="shared" si="60"/>
        <v>1608.25</v>
      </c>
      <c r="S755">
        <v>1</v>
      </c>
    </row>
    <row r="756" spans="1:38">
      <c r="A756">
        <v>761</v>
      </c>
      <c r="B756" s="8">
        <v>746</v>
      </c>
      <c r="C756" s="8">
        <v>92</v>
      </c>
      <c r="D756" s="8" t="s">
        <v>639</v>
      </c>
      <c r="E756" s="8" t="s">
        <v>162</v>
      </c>
      <c r="F756" s="8" t="s">
        <v>197</v>
      </c>
      <c r="G756" s="8">
        <v>1988</v>
      </c>
      <c r="H756" s="8"/>
      <c r="I756" s="11">
        <v>46.37</v>
      </c>
      <c r="J756" s="8"/>
      <c r="K756" s="8" t="s">
        <v>158</v>
      </c>
      <c r="L756" s="69">
        <f t="shared" si="57"/>
        <v>2018</v>
      </c>
      <c r="M756" s="69"/>
      <c r="N756" s="71">
        <f t="shared" si="58"/>
        <v>2048</v>
      </c>
      <c r="O756" s="71"/>
      <c r="P756" s="72"/>
      <c r="Q756" s="32">
        <f t="shared" si="61"/>
        <v>695.55</v>
      </c>
      <c r="R756" s="73">
        <f t="shared" si="60"/>
        <v>1622.9499999999998</v>
      </c>
      <c r="S756">
        <v>1</v>
      </c>
    </row>
    <row r="757" spans="1:38">
      <c r="A757">
        <v>762</v>
      </c>
      <c r="B757" s="8">
        <v>747</v>
      </c>
      <c r="C757" s="8">
        <v>92</v>
      </c>
      <c r="D757" s="8" t="s">
        <v>640</v>
      </c>
      <c r="E757" s="8" t="s">
        <v>167</v>
      </c>
      <c r="F757" s="8" t="s">
        <v>197</v>
      </c>
      <c r="G757" s="8">
        <v>1988</v>
      </c>
      <c r="H757" s="8"/>
      <c r="I757" s="11">
        <v>46.37</v>
      </c>
      <c r="J757" s="8"/>
      <c r="K757" s="8" t="s">
        <v>158</v>
      </c>
      <c r="L757" s="69">
        <f t="shared" si="57"/>
        <v>2018</v>
      </c>
      <c r="M757" s="69"/>
      <c r="N757" s="71">
        <f t="shared" si="58"/>
        <v>2048</v>
      </c>
      <c r="O757" s="71"/>
      <c r="P757" s="72"/>
      <c r="Q757" s="32">
        <f t="shared" si="61"/>
        <v>695.55</v>
      </c>
      <c r="R757" s="73">
        <f t="shared" si="60"/>
        <v>1622.9499999999998</v>
      </c>
      <c r="S757">
        <v>1</v>
      </c>
    </row>
    <row r="758" spans="1:38">
      <c r="A758">
        <v>724</v>
      </c>
      <c r="B758" s="8">
        <v>709</v>
      </c>
      <c r="C758" s="8">
        <v>92</v>
      </c>
      <c r="D758" s="8" t="s">
        <v>641</v>
      </c>
      <c r="E758" s="8" t="s">
        <v>224</v>
      </c>
      <c r="F758" s="8" t="s">
        <v>637</v>
      </c>
      <c r="G758" s="8">
        <v>1989</v>
      </c>
      <c r="H758" s="8" t="s">
        <v>112</v>
      </c>
      <c r="I758" s="11">
        <v>137.75</v>
      </c>
      <c r="J758" s="8">
        <v>2</v>
      </c>
      <c r="K758" s="8" t="s">
        <v>151</v>
      </c>
      <c r="L758" s="69">
        <f t="shared" si="57"/>
        <v>2019</v>
      </c>
      <c r="M758" s="69"/>
      <c r="N758" s="71">
        <f t="shared" si="58"/>
        <v>2049</v>
      </c>
      <c r="O758" s="71"/>
      <c r="P758" s="72"/>
      <c r="Q758" s="32">
        <f t="shared" si="61"/>
        <v>2066.25</v>
      </c>
      <c r="R758" s="73">
        <f t="shared" si="60"/>
        <v>4821.25</v>
      </c>
      <c r="S758">
        <v>1</v>
      </c>
    </row>
    <row r="759" spans="1:38">
      <c r="A759">
        <v>734</v>
      </c>
      <c r="B759" s="8">
        <v>719</v>
      </c>
      <c r="C759" s="8">
        <v>92</v>
      </c>
      <c r="D759" s="8" t="s">
        <v>642</v>
      </c>
      <c r="E759" s="8" t="s">
        <v>135</v>
      </c>
      <c r="F759" s="8" t="s">
        <v>614</v>
      </c>
      <c r="G759" s="8">
        <v>1989</v>
      </c>
      <c r="H759" s="8"/>
      <c r="I759" s="11">
        <v>84.46</v>
      </c>
      <c r="J759" s="8"/>
      <c r="K759" s="8" t="s">
        <v>158</v>
      </c>
      <c r="L759" s="69">
        <f t="shared" si="57"/>
        <v>2019</v>
      </c>
      <c r="M759" s="69"/>
      <c r="N759" s="71">
        <f t="shared" si="58"/>
        <v>2049</v>
      </c>
      <c r="O759" s="71"/>
      <c r="P759" s="72"/>
      <c r="Q759" s="32">
        <f t="shared" si="61"/>
        <v>1266.8999999999999</v>
      </c>
      <c r="R759" s="73">
        <f t="shared" si="60"/>
        <v>2956.1</v>
      </c>
      <c r="S759">
        <v>1</v>
      </c>
    </row>
    <row r="760" spans="1:38">
      <c r="A760">
        <v>742</v>
      </c>
      <c r="B760" s="8">
        <v>727</v>
      </c>
      <c r="C760" s="8">
        <v>92</v>
      </c>
      <c r="D760" s="8" t="s">
        <v>643</v>
      </c>
      <c r="E760" s="8" t="s">
        <v>171</v>
      </c>
      <c r="F760" s="8" t="s">
        <v>197</v>
      </c>
      <c r="G760" s="8">
        <v>1989</v>
      </c>
      <c r="H760" s="8"/>
      <c r="I760" s="11">
        <v>93.57</v>
      </c>
      <c r="J760" s="8"/>
      <c r="K760" s="8" t="s">
        <v>158</v>
      </c>
      <c r="L760" s="69">
        <f t="shared" si="57"/>
        <v>2019</v>
      </c>
      <c r="M760" s="69"/>
      <c r="N760" s="71">
        <f t="shared" si="58"/>
        <v>2049</v>
      </c>
      <c r="O760" s="71"/>
      <c r="P760" s="72"/>
      <c r="Q760" s="32">
        <f t="shared" si="61"/>
        <v>1403.55</v>
      </c>
      <c r="R760" s="73">
        <f t="shared" si="60"/>
        <v>3274.95</v>
      </c>
      <c r="S760">
        <v>1</v>
      </c>
    </row>
    <row r="761" spans="1:38">
      <c r="A761">
        <v>748</v>
      </c>
      <c r="B761" s="8">
        <v>733</v>
      </c>
      <c r="C761" s="8">
        <v>92</v>
      </c>
      <c r="D761" s="8" t="s">
        <v>644</v>
      </c>
      <c r="E761" s="8" t="s">
        <v>144</v>
      </c>
      <c r="F761" s="8" t="s">
        <v>197</v>
      </c>
      <c r="G761" s="8">
        <v>1989</v>
      </c>
      <c r="H761" s="8"/>
      <c r="I761" s="11">
        <v>89.44</v>
      </c>
      <c r="J761" s="8"/>
      <c r="K761" s="8" t="s">
        <v>158</v>
      </c>
      <c r="L761" s="69">
        <f t="shared" si="57"/>
        <v>2019</v>
      </c>
      <c r="M761" s="69"/>
      <c r="N761" s="71">
        <f t="shared" si="58"/>
        <v>2049</v>
      </c>
      <c r="O761" s="71"/>
      <c r="P761" s="72"/>
      <c r="Q761" s="32">
        <f t="shared" si="61"/>
        <v>1341.6</v>
      </c>
      <c r="R761" s="73">
        <f t="shared" si="60"/>
        <v>3130.4</v>
      </c>
      <c r="S761">
        <v>1</v>
      </c>
    </row>
    <row r="762" spans="1:38" s="2" customFormat="1">
      <c r="A762">
        <v>740</v>
      </c>
      <c r="B762" s="8">
        <v>725</v>
      </c>
      <c r="C762" s="8">
        <v>92</v>
      </c>
      <c r="D762" s="8" t="s">
        <v>645</v>
      </c>
      <c r="E762" s="8" t="s">
        <v>171</v>
      </c>
      <c r="F762" s="8" t="s">
        <v>197</v>
      </c>
      <c r="G762" s="8">
        <v>1990</v>
      </c>
      <c r="H762" s="8"/>
      <c r="I762" s="11">
        <v>52.92</v>
      </c>
      <c r="J762" s="8"/>
      <c r="K762" s="8" t="s">
        <v>151</v>
      </c>
      <c r="L762" s="69">
        <f t="shared" si="57"/>
        <v>2020</v>
      </c>
      <c r="M762" s="69"/>
      <c r="N762" s="71">
        <f t="shared" si="58"/>
        <v>2050</v>
      </c>
      <c r="O762" s="71"/>
      <c r="P762" s="72"/>
      <c r="Q762" s="32">
        <f t="shared" si="61"/>
        <v>793.80000000000007</v>
      </c>
      <c r="R762" s="73">
        <f t="shared" si="60"/>
        <v>1852.2</v>
      </c>
      <c r="S762">
        <v>1</v>
      </c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</row>
    <row r="763" spans="1:38">
      <c r="A763">
        <v>744</v>
      </c>
      <c r="B763" s="8">
        <v>729</v>
      </c>
      <c r="C763" s="8">
        <v>92</v>
      </c>
      <c r="D763" s="8" t="s">
        <v>646</v>
      </c>
      <c r="E763" s="8" t="s">
        <v>144</v>
      </c>
      <c r="F763" s="8" t="s">
        <v>197</v>
      </c>
      <c r="G763" s="8">
        <v>1990</v>
      </c>
      <c r="H763" s="8"/>
      <c r="I763" s="11">
        <v>80.400000000000006</v>
      </c>
      <c r="J763" s="8"/>
      <c r="K763" s="8" t="s">
        <v>158</v>
      </c>
      <c r="L763" s="69">
        <f t="shared" si="57"/>
        <v>2020</v>
      </c>
      <c r="M763" s="69"/>
      <c r="N763" s="71">
        <f t="shared" si="58"/>
        <v>2050</v>
      </c>
      <c r="O763" s="71"/>
      <c r="P763" s="72"/>
      <c r="Q763" s="32">
        <f t="shared" si="61"/>
        <v>1206</v>
      </c>
      <c r="R763" s="73">
        <f t="shared" si="60"/>
        <v>2814</v>
      </c>
      <c r="S763">
        <v>1</v>
      </c>
    </row>
    <row r="764" spans="1:38">
      <c r="A764">
        <v>730</v>
      </c>
      <c r="B764" s="8">
        <v>715</v>
      </c>
      <c r="C764" s="8">
        <v>92</v>
      </c>
      <c r="D764" s="8" t="s">
        <v>647</v>
      </c>
      <c r="E764" s="8" t="s">
        <v>141</v>
      </c>
      <c r="F764" s="8" t="s">
        <v>197</v>
      </c>
      <c r="G764" s="8">
        <v>1991</v>
      </c>
      <c r="H764" s="8"/>
      <c r="I764" s="11">
        <v>66.239999999999995</v>
      </c>
      <c r="J764" s="8"/>
      <c r="K764" s="8" t="s">
        <v>158</v>
      </c>
      <c r="L764" s="69">
        <f t="shared" si="57"/>
        <v>2021</v>
      </c>
      <c r="M764" s="69"/>
      <c r="N764" s="71">
        <f t="shared" si="58"/>
        <v>2051</v>
      </c>
      <c r="O764" s="71"/>
      <c r="P764" s="72"/>
      <c r="Q764" s="32">
        <f t="shared" si="61"/>
        <v>993.59999999999991</v>
      </c>
      <c r="R764" s="73">
        <f t="shared" si="60"/>
        <v>2318.3999999999996</v>
      </c>
      <c r="S764">
        <v>1</v>
      </c>
    </row>
    <row r="765" spans="1:38">
      <c r="A765">
        <v>757</v>
      </c>
      <c r="B765" s="8">
        <v>742</v>
      </c>
      <c r="C765" s="8">
        <v>92</v>
      </c>
      <c r="D765" s="8" t="s">
        <v>648</v>
      </c>
      <c r="E765" s="8" t="s">
        <v>162</v>
      </c>
      <c r="F765" s="8" t="s">
        <v>197</v>
      </c>
      <c r="G765" s="8">
        <v>1991</v>
      </c>
      <c r="H765" s="8"/>
      <c r="I765" s="11">
        <v>60.48</v>
      </c>
      <c r="J765" s="8"/>
      <c r="K765" s="8" t="s">
        <v>151</v>
      </c>
      <c r="L765" s="69">
        <f t="shared" si="57"/>
        <v>2021</v>
      </c>
      <c r="M765" s="69"/>
      <c r="N765" s="71">
        <f t="shared" si="58"/>
        <v>2051</v>
      </c>
      <c r="O765" s="71"/>
      <c r="P765" s="72"/>
      <c r="Q765" s="32">
        <f t="shared" si="61"/>
        <v>907.19999999999993</v>
      </c>
      <c r="R765" s="73">
        <f t="shared" si="60"/>
        <v>2116.7999999999997</v>
      </c>
      <c r="S765">
        <v>1</v>
      </c>
    </row>
    <row r="766" spans="1:38">
      <c r="A766">
        <v>766</v>
      </c>
      <c r="B766" s="8">
        <v>751</v>
      </c>
      <c r="C766" s="8">
        <v>92</v>
      </c>
      <c r="D766" s="8" t="s">
        <v>649</v>
      </c>
      <c r="E766" s="8" t="s">
        <v>190</v>
      </c>
      <c r="F766" s="8" t="s">
        <v>197</v>
      </c>
      <c r="G766" s="8">
        <v>1992</v>
      </c>
      <c r="H766" s="8"/>
      <c r="I766" s="11">
        <v>80.38</v>
      </c>
      <c r="J766" s="8"/>
      <c r="K766" s="8" t="s">
        <v>158</v>
      </c>
      <c r="L766" s="69">
        <f t="shared" si="57"/>
        <v>2022</v>
      </c>
      <c r="M766" s="69"/>
      <c r="N766" s="71">
        <f t="shared" si="58"/>
        <v>2052</v>
      </c>
      <c r="O766" s="71"/>
      <c r="P766" s="72"/>
      <c r="Q766" s="32">
        <f t="shared" si="61"/>
        <v>1205.6999999999998</v>
      </c>
      <c r="R766" s="73">
        <f t="shared" si="60"/>
        <v>2813.2999999999997</v>
      </c>
      <c r="S766">
        <v>1</v>
      </c>
    </row>
    <row r="767" spans="1:38">
      <c r="A767">
        <v>768</v>
      </c>
      <c r="B767" s="8">
        <v>753</v>
      </c>
      <c r="C767" s="8">
        <v>92</v>
      </c>
      <c r="D767" s="8" t="s">
        <v>650</v>
      </c>
      <c r="E767" s="8" t="s">
        <v>190</v>
      </c>
      <c r="F767" s="8" t="s">
        <v>197</v>
      </c>
      <c r="G767" s="8">
        <v>1993</v>
      </c>
      <c r="H767" s="8"/>
      <c r="I767" s="11">
        <v>62.1</v>
      </c>
      <c r="J767" s="8"/>
      <c r="K767" s="8" t="s">
        <v>158</v>
      </c>
      <c r="L767" s="69">
        <f t="shared" si="57"/>
        <v>2023</v>
      </c>
      <c r="M767" s="69"/>
      <c r="N767" s="71">
        <f t="shared" si="58"/>
        <v>2053</v>
      </c>
      <c r="O767" s="71"/>
      <c r="P767" s="72"/>
      <c r="Q767" s="32">
        <f t="shared" si="61"/>
        <v>931.5</v>
      </c>
      <c r="R767" s="73">
        <f t="shared" si="60"/>
        <v>2173.5</v>
      </c>
      <c r="S767">
        <v>1</v>
      </c>
    </row>
    <row r="768" spans="1:38">
      <c r="A768">
        <v>743</v>
      </c>
      <c r="B768" s="8">
        <v>728</v>
      </c>
      <c r="C768" s="8">
        <v>92</v>
      </c>
      <c r="D768" s="8" t="s">
        <v>651</v>
      </c>
      <c r="E768" s="8" t="s">
        <v>171</v>
      </c>
      <c r="F768" s="8" t="s">
        <v>197</v>
      </c>
      <c r="G768" s="8">
        <v>1996</v>
      </c>
      <c r="H768" s="8"/>
      <c r="I768" s="11">
        <v>72.78</v>
      </c>
      <c r="J768" s="8"/>
      <c r="K768" s="8" t="s">
        <v>151</v>
      </c>
      <c r="L768" s="69">
        <f t="shared" si="57"/>
        <v>2026</v>
      </c>
      <c r="M768" s="69"/>
      <c r="N768" s="70">
        <f t="shared" si="58"/>
        <v>2056</v>
      </c>
      <c r="O768" s="71"/>
      <c r="P768" s="72"/>
      <c r="Q768" s="32">
        <f t="shared" si="61"/>
        <v>1091.7</v>
      </c>
      <c r="R768" s="73"/>
      <c r="S768">
        <v>1</v>
      </c>
    </row>
    <row r="769" spans="1:37">
      <c r="A769">
        <v>753</v>
      </c>
      <c r="B769" s="8">
        <v>738</v>
      </c>
      <c r="C769" s="8">
        <v>92</v>
      </c>
      <c r="D769" s="8" t="s">
        <v>652</v>
      </c>
      <c r="E769" s="8" t="s">
        <v>176</v>
      </c>
      <c r="F769" s="8" t="s">
        <v>197</v>
      </c>
      <c r="G769" s="8">
        <v>1996</v>
      </c>
      <c r="H769" s="8"/>
      <c r="I769" s="11">
        <v>83.72</v>
      </c>
      <c r="J769" s="8"/>
      <c r="K769" s="8" t="s">
        <v>158</v>
      </c>
      <c r="L769" s="69">
        <f t="shared" si="57"/>
        <v>2026</v>
      </c>
      <c r="M769" s="69"/>
      <c r="N769" s="70">
        <f t="shared" si="58"/>
        <v>2056</v>
      </c>
      <c r="O769" s="71"/>
      <c r="P769" s="72"/>
      <c r="Q769" s="32">
        <f t="shared" si="61"/>
        <v>1255.8</v>
      </c>
      <c r="R769" s="75"/>
      <c r="S769">
        <v>1</v>
      </c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1:37">
      <c r="A770">
        <v>737</v>
      </c>
      <c r="B770" s="8">
        <v>722</v>
      </c>
      <c r="C770" s="8">
        <v>92</v>
      </c>
      <c r="D770" s="8" t="s">
        <v>653</v>
      </c>
      <c r="E770" s="8" t="s">
        <v>224</v>
      </c>
      <c r="F770" s="8" t="s">
        <v>197</v>
      </c>
      <c r="G770" s="8">
        <v>1997</v>
      </c>
      <c r="H770" s="8"/>
      <c r="I770" s="11">
        <v>73.709999999999994</v>
      </c>
      <c r="J770" s="8"/>
      <c r="K770" s="8" t="s">
        <v>151</v>
      </c>
      <c r="L770" s="69">
        <f t="shared" si="57"/>
        <v>2027</v>
      </c>
      <c r="M770" s="69"/>
      <c r="N770" s="70">
        <f t="shared" si="58"/>
        <v>2057</v>
      </c>
      <c r="O770" s="71"/>
      <c r="P770" s="72"/>
      <c r="Q770" s="32">
        <f t="shared" si="61"/>
        <v>1105.6499999999999</v>
      </c>
      <c r="R770" s="73"/>
      <c r="S770">
        <v>1</v>
      </c>
    </row>
    <row r="771" spans="1:37">
      <c r="A771">
        <v>763</v>
      </c>
      <c r="B771" s="8">
        <v>748</v>
      </c>
      <c r="C771" s="8">
        <v>92</v>
      </c>
      <c r="D771" s="8" t="s">
        <v>654</v>
      </c>
      <c r="E771" s="8" t="s">
        <v>167</v>
      </c>
      <c r="F771" s="8" t="s">
        <v>197</v>
      </c>
      <c r="G771" s="8">
        <v>1998</v>
      </c>
      <c r="H771" s="8"/>
      <c r="I771" s="11">
        <v>75.92</v>
      </c>
      <c r="J771" s="8"/>
      <c r="K771" s="8" t="s">
        <v>151</v>
      </c>
      <c r="L771" s="69">
        <f t="shared" si="57"/>
        <v>2028</v>
      </c>
      <c r="M771" s="69"/>
      <c r="N771" s="70">
        <f t="shared" si="58"/>
        <v>2058</v>
      </c>
      <c r="O771" s="71"/>
      <c r="P771" s="72"/>
      <c r="Q771" s="32">
        <f t="shared" si="61"/>
        <v>1138.8</v>
      </c>
      <c r="R771" s="73"/>
      <c r="S771">
        <v>1</v>
      </c>
      <c r="AI771" s="2"/>
      <c r="AJ771" s="2"/>
      <c r="AK771" s="2"/>
    </row>
    <row r="772" spans="1:37">
      <c r="A772">
        <v>723</v>
      </c>
      <c r="B772" s="8">
        <v>708</v>
      </c>
      <c r="C772" s="8">
        <v>92</v>
      </c>
      <c r="D772" s="8" t="s">
        <v>655</v>
      </c>
      <c r="E772" s="8" t="s">
        <v>141</v>
      </c>
      <c r="F772" s="8" t="s">
        <v>197</v>
      </c>
      <c r="G772" s="8">
        <v>1999</v>
      </c>
      <c r="H772" s="8" t="s">
        <v>112</v>
      </c>
      <c r="I772" s="11">
        <v>100.8</v>
      </c>
      <c r="J772" s="8">
        <v>2</v>
      </c>
      <c r="K772" s="8" t="s">
        <v>151</v>
      </c>
      <c r="L772" s="69">
        <f t="shared" si="57"/>
        <v>2029</v>
      </c>
      <c r="M772" s="69"/>
      <c r="N772" s="70">
        <f t="shared" si="58"/>
        <v>2059</v>
      </c>
      <c r="O772" s="71"/>
      <c r="P772" s="72"/>
      <c r="Q772" s="32">
        <f t="shared" si="61"/>
        <v>1512</v>
      </c>
      <c r="R772" s="73"/>
      <c r="S772">
        <v>1</v>
      </c>
    </row>
    <row r="773" spans="1:37">
      <c r="A773">
        <v>739</v>
      </c>
      <c r="B773" s="8">
        <v>724</v>
      </c>
      <c r="C773" s="8">
        <v>92</v>
      </c>
      <c r="D773" s="8" t="s">
        <v>656</v>
      </c>
      <c r="E773" s="8" t="s">
        <v>160</v>
      </c>
      <c r="F773" s="8" t="s">
        <v>197</v>
      </c>
      <c r="G773" s="8">
        <v>2000</v>
      </c>
      <c r="H773" s="8"/>
      <c r="I773" s="11">
        <v>75.75</v>
      </c>
      <c r="J773" s="8"/>
      <c r="K773" s="8" t="s">
        <v>151</v>
      </c>
      <c r="L773" s="69">
        <f t="shared" si="57"/>
        <v>2030</v>
      </c>
      <c r="M773" s="69"/>
      <c r="N773" s="70">
        <f t="shared" si="58"/>
        <v>2060</v>
      </c>
      <c r="O773" s="71"/>
      <c r="P773" s="72"/>
      <c r="Q773" s="32">
        <f t="shared" si="61"/>
        <v>1136.25</v>
      </c>
      <c r="R773" s="73"/>
      <c r="S773">
        <v>1</v>
      </c>
    </row>
    <row r="774" spans="1:37">
      <c r="A774">
        <v>767</v>
      </c>
      <c r="B774" s="8">
        <v>752</v>
      </c>
      <c r="C774" s="8">
        <v>92</v>
      </c>
      <c r="D774" s="8" t="s">
        <v>657</v>
      </c>
      <c r="E774" s="8" t="s">
        <v>190</v>
      </c>
      <c r="F774" s="8" t="s">
        <v>197</v>
      </c>
      <c r="G774" s="8">
        <v>2001</v>
      </c>
      <c r="H774" s="8"/>
      <c r="I774" s="11">
        <v>75.67</v>
      </c>
      <c r="J774" s="8"/>
      <c r="K774" s="8" t="s">
        <v>151</v>
      </c>
      <c r="L774" s="69">
        <f t="shared" si="57"/>
        <v>2031</v>
      </c>
      <c r="M774" s="69"/>
      <c r="N774" s="70">
        <f t="shared" si="58"/>
        <v>2061</v>
      </c>
      <c r="O774" s="71"/>
      <c r="P774" s="72"/>
      <c r="Q774" s="32">
        <f t="shared" si="61"/>
        <v>1135.05</v>
      </c>
      <c r="R774" s="73"/>
      <c r="S774">
        <v>1</v>
      </c>
      <c r="AI774" s="2"/>
      <c r="AJ774" s="2"/>
      <c r="AK774" s="2"/>
    </row>
    <row r="775" spans="1:37">
      <c r="A775">
        <v>722</v>
      </c>
      <c r="B775" s="8">
        <v>707</v>
      </c>
      <c r="C775" s="8">
        <v>92</v>
      </c>
      <c r="D775" s="8" t="s">
        <v>658</v>
      </c>
      <c r="E775" s="8" t="s">
        <v>135</v>
      </c>
      <c r="F775" s="8" t="s">
        <v>197</v>
      </c>
      <c r="G775" s="8">
        <v>2003</v>
      </c>
      <c r="H775" s="8" t="s">
        <v>112</v>
      </c>
      <c r="I775" s="11">
        <v>176.23</v>
      </c>
      <c r="J775" s="8">
        <v>2</v>
      </c>
      <c r="K775" s="8" t="s">
        <v>151</v>
      </c>
      <c r="L775" s="69">
        <f t="shared" si="57"/>
        <v>2033</v>
      </c>
      <c r="M775" s="69"/>
      <c r="N775" s="70">
        <f t="shared" si="58"/>
        <v>2063</v>
      </c>
      <c r="O775" s="71"/>
      <c r="P775" s="72"/>
      <c r="Q775" s="32">
        <f t="shared" si="61"/>
        <v>2643.45</v>
      </c>
      <c r="R775" s="73"/>
      <c r="S775">
        <v>1</v>
      </c>
    </row>
    <row r="776" spans="1:37">
      <c r="A776">
        <v>729</v>
      </c>
      <c r="B776" s="8">
        <v>714</v>
      </c>
      <c r="C776" s="8">
        <v>92</v>
      </c>
      <c r="D776" s="8" t="s">
        <v>659</v>
      </c>
      <c r="E776" s="8" t="s">
        <v>129</v>
      </c>
      <c r="F776" s="8" t="s">
        <v>197</v>
      </c>
      <c r="G776" s="8">
        <v>2004</v>
      </c>
      <c r="H776" s="8"/>
      <c r="I776" s="11">
        <v>78</v>
      </c>
      <c r="J776" s="8"/>
      <c r="K776" s="8" t="s">
        <v>151</v>
      </c>
      <c r="L776" s="69">
        <f t="shared" si="57"/>
        <v>2034</v>
      </c>
      <c r="M776" s="69"/>
      <c r="N776" s="70">
        <f t="shared" si="58"/>
        <v>2064</v>
      </c>
      <c r="O776" s="71"/>
      <c r="P776" s="72"/>
      <c r="Q776" s="32">
        <f t="shared" si="61"/>
        <v>1170</v>
      </c>
      <c r="R776" s="73"/>
      <c r="S776">
        <v>1</v>
      </c>
    </row>
    <row r="777" spans="1:37">
      <c r="A777">
        <v>771</v>
      </c>
      <c r="B777" s="8">
        <v>756</v>
      </c>
      <c r="C777" s="8">
        <v>92</v>
      </c>
      <c r="D777" s="8" t="s">
        <v>660</v>
      </c>
      <c r="E777" s="8" t="s">
        <v>190</v>
      </c>
      <c r="F777" s="8" t="s">
        <v>197</v>
      </c>
      <c r="G777" s="8">
        <v>2005</v>
      </c>
      <c r="H777" s="8"/>
      <c r="I777" s="11">
        <v>87.99</v>
      </c>
      <c r="J777" s="8"/>
      <c r="K777" s="8" t="s">
        <v>151</v>
      </c>
      <c r="L777" s="69">
        <f t="shared" si="57"/>
        <v>2035</v>
      </c>
      <c r="M777" s="69"/>
      <c r="N777" s="70">
        <f t="shared" si="58"/>
        <v>2065</v>
      </c>
      <c r="O777" s="71"/>
      <c r="P777" s="72"/>
      <c r="Q777" s="32">
        <f t="shared" si="61"/>
        <v>1319.85</v>
      </c>
      <c r="R777" s="73"/>
      <c r="S777">
        <v>1</v>
      </c>
    </row>
    <row r="778" spans="1:37">
      <c r="A778">
        <v>738</v>
      </c>
      <c r="B778" s="8">
        <v>723</v>
      </c>
      <c r="C778" s="8">
        <v>92</v>
      </c>
      <c r="D778" s="8" t="s">
        <v>661</v>
      </c>
      <c r="E778" s="8" t="s">
        <v>156</v>
      </c>
      <c r="F778" s="8" t="s">
        <v>197</v>
      </c>
      <c r="G778" s="8">
        <v>2006</v>
      </c>
      <c r="H778" s="8"/>
      <c r="I778" s="11">
        <v>79.92</v>
      </c>
      <c r="J778" s="8"/>
      <c r="K778" s="8" t="s">
        <v>151</v>
      </c>
      <c r="L778" s="69">
        <f t="shared" si="57"/>
        <v>2036</v>
      </c>
      <c r="M778" s="69"/>
      <c r="N778" s="70">
        <f t="shared" si="58"/>
        <v>2066</v>
      </c>
      <c r="O778" s="71"/>
      <c r="P778" s="72"/>
      <c r="Q778" s="32">
        <f t="shared" si="61"/>
        <v>1198.8</v>
      </c>
      <c r="R778" s="73"/>
      <c r="S778">
        <v>1</v>
      </c>
    </row>
    <row r="779" spans="1:37">
      <c r="A779">
        <v>751</v>
      </c>
      <c r="B779" s="8">
        <v>736</v>
      </c>
      <c r="C779" s="8">
        <v>92</v>
      </c>
      <c r="D779" s="8" t="s">
        <v>662</v>
      </c>
      <c r="E779" s="8" t="s">
        <v>176</v>
      </c>
      <c r="F779" s="8" t="s">
        <v>197</v>
      </c>
      <c r="G779" s="8">
        <v>2008</v>
      </c>
      <c r="H779" s="8"/>
      <c r="I779" s="11">
        <v>79.92</v>
      </c>
      <c r="J779" s="8"/>
      <c r="K779" s="8" t="s">
        <v>151</v>
      </c>
      <c r="L779" s="69">
        <f t="shared" si="57"/>
        <v>2038</v>
      </c>
      <c r="M779" s="69"/>
      <c r="N779" s="70">
        <f t="shared" si="58"/>
        <v>2068</v>
      </c>
      <c r="O779" s="71"/>
      <c r="P779" s="72"/>
      <c r="Q779" s="32">
        <f t="shared" si="61"/>
        <v>1198.8</v>
      </c>
      <c r="R779" s="73"/>
      <c r="S779">
        <v>1</v>
      </c>
    </row>
    <row r="780" spans="1:37">
      <c r="A780">
        <v>725</v>
      </c>
      <c r="B780" s="8">
        <v>710</v>
      </c>
      <c r="C780" s="8">
        <v>92</v>
      </c>
      <c r="D780" s="8" t="s">
        <v>663</v>
      </c>
      <c r="E780" s="8" t="s">
        <v>160</v>
      </c>
      <c r="F780" s="8" t="s">
        <v>614</v>
      </c>
      <c r="G780" s="8">
        <v>2009</v>
      </c>
      <c r="H780" s="8" t="s">
        <v>112</v>
      </c>
      <c r="I780" s="11">
        <v>105</v>
      </c>
      <c r="J780" s="8">
        <v>2</v>
      </c>
      <c r="K780" s="8" t="s">
        <v>151</v>
      </c>
      <c r="L780" s="69">
        <f t="shared" si="57"/>
        <v>2039</v>
      </c>
      <c r="M780" s="69"/>
      <c r="N780" s="70">
        <f t="shared" si="58"/>
        <v>2069</v>
      </c>
      <c r="O780" s="71"/>
      <c r="P780" s="72"/>
      <c r="Q780" s="32">
        <f t="shared" si="61"/>
        <v>1575</v>
      </c>
      <c r="R780" s="73"/>
      <c r="S780">
        <v>1</v>
      </c>
    </row>
    <row r="781" spans="1:37">
      <c r="A781">
        <v>773</v>
      </c>
      <c r="B781" s="8">
        <v>758</v>
      </c>
      <c r="C781" s="8">
        <v>93</v>
      </c>
      <c r="D781" s="8" t="s">
        <v>664</v>
      </c>
      <c r="E781" s="8" t="s">
        <v>176</v>
      </c>
      <c r="F781" s="8" t="s">
        <v>203</v>
      </c>
      <c r="G781" s="8">
        <v>1968</v>
      </c>
      <c r="H781" s="8"/>
      <c r="I781" s="11">
        <v>23.18</v>
      </c>
      <c r="J781" s="8"/>
      <c r="K781" s="8" t="s">
        <v>158</v>
      </c>
      <c r="L781" s="74">
        <f t="shared" si="57"/>
        <v>1998</v>
      </c>
      <c r="M781" s="69"/>
      <c r="N781" s="71">
        <f t="shared" si="58"/>
        <v>2028</v>
      </c>
      <c r="O781" s="71"/>
      <c r="P781" s="72"/>
      <c r="Q781" s="32"/>
      <c r="R781" s="73">
        <f t="shared" ref="R781:R801" si="62">I781*M$12*M$7</f>
        <v>811.3</v>
      </c>
      <c r="S781">
        <v>1</v>
      </c>
    </row>
    <row r="782" spans="1:37">
      <c r="A782">
        <v>780</v>
      </c>
      <c r="B782" s="8">
        <v>765</v>
      </c>
      <c r="C782" s="8">
        <v>93</v>
      </c>
      <c r="D782" s="8" t="s">
        <v>665</v>
      </c>
      <c r="E782" s="8" t="s">
        <v>224</v>
      </c>
      <c r="F782" s="8" t="s">
        <v>203</v>
      </c>
      <c r="G782" s="8">
        <v>1978</v>
      </c>
      <c r="H782" s="8"/>
      <c r="I782" s="11">
        <v>33.119999999999997</v>
      </c>
      <c r="J782" s="8"/>
      <c r="K782" s="8" t="s">
        <v>158</v>
      </c>
      <c r="L782" s="74">
        <f t="shared" si="57"/>
        <v>2008</v>
      </c>
      <c r="M782" s="69"/>
      <c r="N782" s="71">
        <f t="shared" si="58"/>
        <v>2038</v>
      </c>
      <c r="O782" s="71"/>
      <c r="P782" s="72"/>
      <c r="Q782" s="32"/>
      <c r="R782" s="73">
        <f t="shared" si="62"/>
        <v>1159.1999999999998</v>
      </c>
      <c r="S782">
        <v>1</v>
      </c>
    </row>
    <row r="783" spans="1:37">
      <c r="A783">
        <v>775</v>
      </c>
      <c r="B783" s="8">
        <v>760</v>
      </c>
      <c r="C783" s="8">
        <v>93</v>
      </c>
      <c r="D783" s="8" t="s">
        <v>666</v>
      </c>
      <c r="E783" s="8" t="s">
        <v>162</v>
      </c>
      <c r="F783" s="8" t="s">
        <v>614</v>
      </c>
      <c r="G783" s="8">
        <v>1980</v>
      </c>
      <c r="H783" s="8" t="s">
        <v>112</v>
      </c>
      <c r="I783" s="11">
        <v>168.56</v>
      </c>
      <c r="J783" s="8">
        <v>2</v>
      </c>
      <c r="K783" s="8" t="s">
        <v>151</v>
      </c>
      <c r="L783" s="74">
        <f t="shared" si="57"/>
        <v>2010</v>
      </c>
      <c r="M783" s="69"/>
      <c r="N783" s="71">
        <f t="shared" si="58"/>
        <v>2040</v>
      </c>
      <c r="O783" s="71"/>
      <c r="P783" s="72"/>
      <c r="Q783" s="32"/>
      <c r="R783" s="73">
        <f t="shared" si="62"/>
        <v>5899.6</v>
      </c>
      <c r="S783">
        <v>1</v>
      </c>
    </row>
    <row r="784" spans="1:37">
      <c r="A784">
        <v>778</v>
      </c>
      <c r="B784" s="8">
        <v>763</v>
      </c>
      <c r="C784" s="8">
        <v>93</v>
      </c>
      <c r="D784" s="8" t="s">
        <v>667</v>
      </c>
      <c r="E784" s="8" t="s">
        <v>144</v>
      </c>
      <c r="F784" s="8" t="s">
        <v>203</v>
      </c>
      <c r="G784" s="8">
        <v>1981</v>
      </c>
      <c r="H784" s="8"/>
      <c r="I784" s="11">
        <v>33.119999999999997</v>
      </c>
      <c r="J784" s="8"/>
      <c r="K784" s="8" t="s">
        <v>158</v>
      </c>
      <c r="L784" s="74">
        <f t="shared" ref="L784:L816" si="63">G784+30</f>
        <v>2011</v>
      </c>
      <c r="M784" s="69"/>
      <c r="N784" s="71">
        <f t="shared" ref="N784:N816" si="64">G784+60</f>
        <v>2041</v>
      </c>
      <c r="O784" s="71"/>
      <c r="P784" s="72"/>
      <c r="Q784" s="32"/>
      <c r="R784" s="73">
        <f t="shared" si="62"/>
        <v>1159.1999999999998</v>
      </c>
      <c r="S784">
        <v>1</v>
      </c>
    </row>
    <row r="785" spans="1:38">
      <c r="A785">
        <v>772</v>
      </c>
      <c r="B785" s="8">
        <v>757</v>
      </c>
      <c r="C785" s="8">
        <v>93</v>
      </c>
      <c r="D785" s="8" t="s">
        <v>668</v>
      </c>
      <c r="E785" s="8" t="s">
        <v>190</v>
      </c>
      <c r="F785" s="8" t="s">
        <v>508</v>
      </c>
      <c r="G785" s="8">
        <v>1983</v>
      </c>
      <c r="H785" s="8" t="s">
        <v>112</v>
      </c>
      <c r="I785" s="11">
        <v>50.13</v>
      </c>
      <c r="J785" s="8">
        <v>2</v>
      </c>
      <c r="K785" s="8" t="s">
        <v>151</v>
      </c>
      <c r="L785" s="74">
        <f t="shared" si="63"/>
        <v>2013</v>
      </c>
      <c r="M785" s="69"/>
      <c r="N785" s="71">
        <f t="shared" si="64"/>
        <v>2043</v>
      </c>
      <c r="O785" s="71"/>
      <c r="P785" s="72"/>
      <c r="Q785" s="32"/>
      <c r="R785" s="73">
        <f t="shared" si="62"/>
        <v>1754.5500000000002</v>
      </c>
      <c r="S785">
        <v>1</v>
      </c>
    </row>
    <row r="786" spans="1:38">
      <c r="A786">
        <v>777</v>
      </c>
      <c r="B786" s="8">
        <v>762</v>
      </c>
      <c r="C786" s="8">
        <v>93</v>
      </c>
      <c r="D786" s="8" t="s">
        <v>669</v>
      </c>
      <c r="E786" s="8" t="s">
        <v>171</v>
      </c>
      <c r="F786" s="8" t="s">
        <v>203</v>
      </c>
      <c r="G786" s="8">
        <v>1983</v>
      </c>
      <c r="H786" s="8"/>
      <c r="I786" s="11">
        <v>39.74</v>
      </c>
      <c r="J786" s="8"/>
      <c r="K786" s="8" t="s">
        <v>151</v>
      </c>
      <c r="L786" s="74">
        <f t="shared" si="63"/>
        <v>2013</v>
      </c>
      <c r="M786" s="69"/>
      <c r="N786" s="71">
        <f t="shared" si="64"/>
        <v>2043</v>
      </c>
      <c r="O786" s="71"/>
      <c r="P786" s="72"/>
      <c r="Q786" s="32"/>
      <c r="R786" s="73">
        <f t="shared" si="62"/>
        <v>1390.9</v>
      </c>
      <c r="S786">
        <v>1</v>
      </c>
    </row>
    <row r="787" spans="1:38">
      <c r="A787">
        <v>774</v>
      </c>
      <c r="B787" s="8">
        <v>759</v>
      </c>
      <c r="C787" s="8">
        <v>93</v>
      </c>
      <c r="D787" s="8" t="s">
        <v>670</v>
      </c>
      <c r="E787" s="8" t="s">
        <v>190</v>
      </c>
      <c r="F787" s="8" t="s">
        <v>671</v>
      </c>
      <c r="G787" s="8">
        <v>1987</v>
      </c>
      <c r="H787" s="8" t="s">
        <v>112</v>
      </c>
      <c r="I787" s="11">
        <v>91.08</v>
      </c>
      <c r="J787" s="8">
        <v>2</v>
      </c>
      <c r="K787" s="8" t="s">
        <v>151</v>
      </c>
      <c r="L787" s="69">
        <f t="shared" si="63"/>
        <v>2017</v>
      </c>
      <c r="M787" s="69"/>
      <c r="N787" s="71">
        <f t="shared" si="64"/>
        <v>2047</v>
      </c>
      <c r="O787" s="71"/>
      <c r="P787" s="72"/>
      <c r="Q787" s="32">
        <f t="shared" ref="Q787:Q812" si="65">I787*M$6</f>
        <v>1366.2</v>
      </c>
      <c r="R787" s="73">
        <f t="shared" si="62"/>
        <v>3187.7999999999997</v>
      </c>
      <c r="S787">
        <v>1</v>
      </c>
    </row>
    <row r="788" spans="1:38">
      <c r="A788">
        <v>779</v>
      </c>
      <c r="B788" s="8">
        <v>764</v>
      </c>
      <c r="C788" s="8">
        <v>93</v>
      </c>
      <c r="D788" s="8" t="s">
        <v>672</v>
      </c>
      <c r="E788" s="8" t="s">
        <v>162</v>
      </c>
      <c r="F788" s="8" t="s">
        <v>203</v>
      </c>
      <c r="G788" s="8">
        <v>1987</v>
      </c>
      <c r="H788" s="8"/>
      <c r="I788" s="11">
        <v>31.1</v>
      </c>
      <c r="J788" s="8"/>
      <c r="K788" s="8" t="s">
        <v>151</v>
      </c>
      <c r="L788" s="69">
        <f t="shared" si="63"/>
        <v>2017</v>
      </c>
      <c r="M788" s="69"/>
      <c r="N788" s="71">
        <f t="shared" si="64"/>
        <v>2047</v>
      </c>
      <c r="O788" s="71"/>
      <c r="P788" s="72"/>
      <c r="Q788" s="32">
        <f t="shared" si="65"/>
        <v>466.5</v>
      </c>
      <c r="R788" s="73">
        <f t="shared" si="62"/>
        <v>1088.5</v>
      </c>
      <c r="S788">
        <v>1</v>
      </c>
    </row>
    <row r="789" spans="1:38">
      <c r="A789">
        <v>776</v>
      </c>
      <c r="B789" s="8">
        <v>761</v>
      </c>
      <c r="C789" s="8">
        <v>93</v>
      </c>
      <c r="D789" s="8" t="s">
        <v>673</v>
      </c>
      <c r="E789" s="8" t="s">
        <v>160</v>
      </c>
      <c r="F789" s="8" t="s">
        <v>674</v>
      </c>
      <c r="G789" s="8">
        <v>1990</v>
      </c>
      <c r="H789" s="8"/>
      <c r="I789" s="11">
        <v>34.75</v>
      </c>
      <c r="J789" s="8"/>
      <c r="K789" s="8" t="s">
        <v>151</v>
      </c>
      <c r="L789" s="69">
        <f t="shared" si="63"/>
        <v>2020</v>
      </c>
      <c r="M789" s="69"/>
      <c r="N789" s="71">
        <f t="shared" si="64"/>
        <v>2050</v>
      </c>
      <c r="O789" s="71"/>
      <c r="P789" s="72"/>
      <c r="Q789" s="32">
        <f t="shared" si="65"/>
        <v>521.25</v>
      </c>
      <c r="R789" s="73">
        <f t="shared" si="62"/>
        <v>1216.25</v>
      </c>
      <c r="S789">
        <v>1</v>
      </c>
    </row>
    <row r="790" spans="1:38">
      <c r="A790">
        <v>789</v>
      </c>
      <c r="B790" s="8">
        <v>774</v>
      </c>
      <c r="C790" s="8">
        <v>101</v>
      </c>
      <c r="D790" s="8" t="s">
        <v>675</v>
      </c>
      <c r="E790" s="8" t="s">
        <v>135</v>
      </c>
      <c r="F790" s="8" t="s">
        <v>287</v>
      </c>
      <c r="G790" s="8">
        <v>1987</v>
      </c>
      <c r="H790" s="8"/>
      <c r="I790" s="11">
        <v>1689.95</v>
      </c>
      <c r="J790" s="8"/>
      <c r="K790" s="8" t="s">
        <v>131</v>
      </c>
      <c r="L790" s="69">
        <f t="shared" si="63"/>
        <v>2017</v>
      </c>
      <c r="M790" s="69"/>
      <c r="N790" s="71">
        <f t="shared" si="64"/>
        <v>2047</v>
      </c>
      <c r="O790" s="71"/>
      <c r="P790" s="72"/>
      <c r="Q790" s="32">
        <f t="shared" si="65"/>
        <v>25349.25</v>
      </c>
      <c r="R790" s="73">
        <f t="shared" si="62"/>
        <v>59148.25</v>
      </c>
      <c r="S790">
        <v>1</v>
      </c>
    </row>
    <row r="791" spans="1:38">
      <c r="A791">
        <v>790</v>
      </c>
      <c r="B791" s="8">
        <v>775</v>
      </c>
      <c r="C791" s="8">
        <v>101</v>
      </c>
      <c r="D791" s="8" t="s">
        <v>675</v>
      </c>
      <c r="E791" s="8" t="s">
        <v>135</v>
      </c>
      <c r="F791" s="8" t="s">
        <v>241</v>
      </c>
      <c r="G791" s="8">
        <v>1987</v>
      </c>
      <c r="H791" s="8"/>
      <c r="I791" s="11">
        <v>57</v>
      </c>
      <c r="J791" s="8"/>
      <c r="K791" s="8" t="s">
        <v>131</v>
      </c>
      <c r="L791" s="69">
        <f t="shared" si="63"/>
        <v>2017</v>
      </c>
      <c r="M791" s="69"/>
      <c r="N791" s="71">
        <f t="shared" si="64"/>
        <v>2047</v>
      </c>
      <c r="O791" s="71"/>
      <c r="P791" s="72"/>
      <c r="Q791" s="32">
        <f t="shared" si="65"/>
        <v>855</v>
      </c>
      <c r="R791" s="73">
        <f t="shared" si="62"/>
        <v>1995</v>
      </c>
      <c r="S791">
        <v>1</v>
      </c>
    </row>
    <row r="792" spans="1:38">
      <c r="A792">
        <v>791</v>
      </c>
      <c r="B792" s="8">
        <v>776</v>
      </c>
      <c r="C792" s="8">
        <v>101</v>
      </c>
      <c r="D792" s="8" t="s">
        <v>675</v>
      </c>
      <c r="E792" s="8" t="s">
        <v>135</v>
      </c>
      <c r="F792" s="8" t="s">
        <v>247</v>
      </c>
      <c r="G792" s="8">
        <v>1987</v>
      </c>
      <c r="H792" s="8"/>
      <c r="I792" s="11">
        <v>28</v>
      </c>
      <c r="J792" s="8"/>
      <c r="K792" s="8" t="s">
        <v>131</v>
      </c>
      <c r="L792" s="69">
        <f t="shared" si="63"/>
        <v>2017</v>
      </c>
      <c r="M792" s="69"/>
      <c r="N792" s="71">
        <f t="shared" si="64"/>
        <v>2047</v>
      </c>
      <c r="O792" s="71"/>
      <c r="P792" s="72"/>
      <c r="Q792" s="32">
        <f t="shared" si="65"/>
        <v>420</v>
      </c>
      <c r="R792" s="73">
        <f t="shared" si="62"/>
        <v>980</v>
      </c>
      <c r="S792">
        <v>1</v>
      </c>
      <c r="AI792" s="2"/>
      <c r="AJ792" s="2"/>
      <c r="AK792" s="2"/>
    </row>
    <row r="793" spans="1:38">
      <c r="A793">
        <v>792</v>
      </c>
      <c r="B793" s="8">
        <v>777</v>
      </c>
      <c r="C793" s="8">
        <v>101</v>
      </c>
      <c r="D793" s="8" t="s">
        <v>675</v>
      </c>
      <c r="E793" s="8" t="s">
        <v>135</v>
      </c>
      <c r="F793" s="8" t="s">
        <v>676</v>
      </c>
      <c r="G793" s="8">
        <v>1987</v>
      </c>
      <c r="H793" s="8"/>
      <c r="I793" s="11">
        <v>11056</v>
      </c>
      <c r="J793" s="8"/>
      <c r="K793" s="8" t="s">
        <v>131</v>
      </c>
      <c r="L793" s="69">
        <f t="shared" si="63"/>
        <v>2017</v>
      </c>
      <c r="M793" s="69"/>
      <c r="N793" s="71">
        <f t="shared" si="64"/>
        <v>2047</v>
      </c>
      <c r="O793" s="71"/>
      <c r="P793" s="72"/>
      <c r="Q793" s="32">
        <f t="shared" si="65"/>
        <v>165840</v>
      </c>
      <c r="R793" s="73">
        <f t="shared" si="62"/>
        <v>386960</v>
      </c>
      <c r="S793">
        <v>1</v>
      </c>
      <c r="AI793" s="2"/>
      <c r="AJ793" s="2"/>
      <c r="AK793" s="2"/>
    </row>
    <row r="794" spans="1:38">
      <c r="A794">
        <v>793</v>
      </c>
      <c r="B794" s="8">
        <v>778</v>
      </c>
      <c r="C794" s="8">
        <v>101</v>
      </c>
      <c r="D794" s="8" t="s">
        <v>675</v>
      </c>
      <c r="E794" s="8" t="s">
        <v>135</v>
      </c>
      <c r="F794" s="8" t="s">
        <v>677</v>
      </c>
      <c r="G794" s="8">
        <v>1987</v>
      </c>
      <c r="H794" s="8"/>
      <c r="I794" s="11">
        <v>70</v>
      </c>
      <c r="J794" s="8"/>
      <c r="K794" s="8" t="s">
        <v>131</v>
      </c>
      <c r="L794" s="69">
        <f t="shared" si="63"/>
        <v>2017</v>
      </c>
      <c r="M794" s="69"/>
      <c r="N794" s="71">
        <f t="shared" si="64"/>
        <v>2047</v>
      </c>
      <c r="O794" s="71"/>
      <c r="P794" s="72"/>
      <c r="Q794" s="32">
        <f t="shared" si="65"/>
        <v>1050</v>
      </c>
      <c r="R794" s="73">
        <f t="shared" si="62"/>
        <v>2450</v>
      </c>
      <c r="S794">
        <v>1</v>
      </c>
    </row>
    <row r="795" spans="1:38">
      <c r="A795">
        <v>794</v>
      </c>
      <c r="B795" s="8">
        <v>779</v>
      </c>
      <c r="C795" s="8">
        <v>101</v>
      </c>
      <c r="D795" s="8" t="s">
        <v>675</v>
      </c>
      <c r="E795" s="8" t="s">
        <v>135</v>
      </c>
      <c r="F795" s="8" t="s">
        <v>678</v>
      </c>
      <c r="G795" s="8">
        <v>1987</v>
      </c>
      <c r="H795" s="8"/>
      <c r="I795" s="11">
        <v>300</v>
      </c>
      <c r="J795" s="8"/>
      <c r="K795" s="8" t="s">
        <v>131</v>
      </c>
      <c r="L795" s="69">
        <f t="shared" si="63"/>
        <v>2017</v>
      </c>
      <c r="M795" s="69"/>
      <c r="N795" s="71">
        <f t="shared" si="64"/>
        <v>2047</v>
      </c>
      <c r="O795" s="71"/>
      <c r="P795" s="72"/>
      <c r="Q795" s="32">
        <f t="shared" si="65"/>
        <v>4500</v>
      </c>
      <c r="R795" s="73">
        <f t="shared" si="62"/>
        <v>10500</v>
      </c>
      <c r="S795">
        <v>1</v>
      </c>
    </row>
    <row r="796" spans="1:38">
      <c r="A796">
        <v>797</v>
      </c>
      <c r="B796" s="8">
        <v>782</v>
      </c>
      <c r="C796" s="8">
        <v>101</v>
      </c>
      <c r="D796" s="8" t="s">
        <v>675</v>
      </c>
      <c r="E796" s="8" t="s">
        <v>135</v>
      </c>
      <c r="F796" s="8" t="s">
        <v>679</v>
      </c>
      <c r="G796" s="8">
        <v>1987</v>
      </c>
      <c r="H796" s="8"/>
      <c r="I796" s="11">
        <v>115</v>
      </c>
      <c r="J796" s="8"/>
      <c r="K796" s="8" t="s">
        <v>151</v>
      </c>
      <c r="L796" s="69">
        <f t="shared" si="63"/>
        <v>2017</v>
      </c>
      <c r="M796" s="69"/>
      <c r="N796" s="71">
        <f t="shared" si="64"/>
        <v>2047</v>
      </c>
      <c r="O796" s="71"/>
      <c r="P796" s="72"/>
      <c r="Q796" s="32">
        <f t="shared" si="65"/>
        <v>1725</v>
      </c>
      <c r="R796" s="73">
        <f t="shared" si="62"/>
        <v>4025</v>
      </c>
      <c r="S796">
        <v>1</v>
      </c>
    </row>
    <row r="797" spans="1:38">
      <c r="A797">
        <v>782</v>
      </c>
      <c r="B797" s="8">
        <v>767</v>
      </c>
      <c r="C797" s="8">
        <v>101</v>
      </c>
      <c r="D797" s="8" t="s">
        <v>680</v>
      </c>
      <c r="E797" s="8" t="s">
        <v>162</v>
      </c>
      <c r="F797" s="8" t="s">
        <v>269</v>
      </c>
      <c r="G797" s="8">
        <v>1988</v>
      </c>
      <c r="H797" s="8" t="s">
        <v>112</v>
      </c>
      <c r="I797" s="11">
        <v>596.97</v>
      </c>
      <c r="J797" s="8">
        <v>2</v>
      </c>
      <c r="K797" s="8" t="s">
        <v>131</v>
      </c>
      <c r="L797" s="69">
        <f t="shared" si="63"/>
        <v>2018</v>
      </c>
      <c r="M797" s="69"/>
      <c r="N797" s="71">
        <f t="shared" si="64"/>
        <v>2048</v>
      </c>
      <c r="O797" s="71"/>
      <c r="P797" s="72"/>
      <c r="Q797" s="32">
        <f t="shared" si="65"/>
        <v>8954.5500000000011</v>
      </c>
      <c r="R797" s="73">
        <f t="shared" si="62"/>
        <v>20893.95</v>
      </c>
      <c r="S797">
        <v>1</v>
      </c>
    </row>
    <row r="798" spans="1:38">
      <c r="A798">
        <v>783</v>
      </c>
      <c r="B798" s="8">
        <v>768</v>
      </c>
      <c r="C798" s="8">
        <v>101</v>
      </c>
      <c r="D798" s="8" t="s">
        <v>680</v>
      </c>
      <c r="E798" s="8" t="s">
        <v>162</v>
      </c>
      <c r="F798" s="8" t="s">
        <v>247</v>
      </c>
      <c r="G798" s="8">
        <v>1988</v>
      </c>
      <c r="H798" s="8"/>
      <c r="I798" s="11">
        <v>19</v>
      </c>
      <c r="J798" s="8"/>
      <c r="K798" s="8" t="s">
        <v>151</v>
      </c>
      <c r="L798" s="69">
        <f t="shared" si="63"/>
        <v>2018</v>
      </c>
      <c r="M798" s="69"/>
      <c r="N798" s="71">
        <f t="shared" si="64"/>
        <v>2048</v>
      </c>
      <c r="O798" s="71"/>
      <c r="P798" s="72"/>
      <c r="Q798" s="32">
        <f t="shared" si="65"/>
        <v>285</v>
      </c>
      <c r="R798" s="73">
        <f t="shared" si="62"/>
        <v>665</v>
      </c>
      <c r="S798">
        <v>1</v>
      </c>
      <c r="AL798" s="2"/>
    </row>
    <row r="799" spans="1:38">
      <c r="A799">
        <v>798</v>
      </c>
      <c r="B799" s="8">
        <v>783</v>
      </c>
      <c r="C799" s="8">
        <v>101</v>
      </c>
      <c r="D799" s="8" t="s">
        <v>675</v>
      </c>
      <c r="E799" s="8" t="s">
        <v>135</v>
      </c>
      <c r="F799" s="8" t="s">
        <v>258</v>
      </c>
      <c r="G799" s="8">
        <v>1989</v>
      </c>
      <c r="H799" s="8"/>
      <c r="I799" s="11">
        <v>8</v>
      </c>
      <c r="J799" s="8"/>
      <c r="K799" s="8" t="s">
        <v>131</v>
      </c>
      <c r="L799" s="69">
        <f t="shared" si="63"/>
        <v>2019</v>
      </c>
      <c r="M799" s="69"/>
      <c r="N799" s="71">
        <f t="shared" si="64"/>
        <v>2049</v>
      </c>
      <c r="O799" s="71"/>
      <c r="P799" s="72"/>
      <c r="Q799" s="32">
        <f t="shared" si="65"/>
        <v>120</v>
      </c>
      <c r="R799" s="73">
        <f t="shared" si="62"/>
        <v>280</v>
      </c>
      <c r="S799">
        <v>1</v>
      </c>
    </row>
    <row r="800" spans="1:38">
      <c r="A800">
        <v>795</v>
      </c>
      <c r="B800" s="8">
        <v>780</v>
      </c>
      <c r="C800" s="8">
        <v>101</v>
      </c>
      <c r="D800" s="8" t="s">
        <v>675</v>
      </c>
      <c r="E800" s="8" t="s">
        <v>135</v>
      </c>
      <c r="F800" s="8" t="s">
        <v>681</v>
      </c>
      <c r="G800" s="8">
        <v>1990</v>
      </c>
      <c r="H800" s="8"/>
      <c r="I800" s="11">
        <v>15</v>
      </c>
      <c r="J800" s="8"/>
      <c r="K800" s="8" t="s">
        <v>131</v>
      </c>
      <c r="L800" s="69">
        <f t="shared" si="63"/>
        <v>2020</v>
      </c>
      <c r="M800" s="69"/>
      <c r="N800" s="71">
        <f t="shared" si="64"/>
        <v>2050</v>
      </c>
      <c r="O800" s="71"/>
      <c r="P800" s="72"/>
      <c r="Q800" s="32">
        <f t="shared" si="65"/>
        <v>225</v>
      </c>
      <c r="R800" s="73">
        <f t="shared" si="62"/>
        <v>525</v>
      </c>
      <c r="S800">
        <v>1</v>
      </c>
    </row>
    <row r="801" spans="1:38">
      <c r="A801">
        <v>796</v>
      </c>
      <c r="B801" s="8">
        <v>781</v>
      </c>
      <c r="C801" s="8">
        <v>101</v>
      </c>
      <c r="D801" s="8" t="s">
        <v>675</v>
      </c>
      <c r="E801" s="8" t="s">
        <v>135</v>
      </c>
      <c r="F801" s="8" t="s">
        <v>678</v>
      </c>
      <c r="G801" s="8">
        <v>1992</v>
      </c>
      <c r="H801" s="8"/>
      <c r="I801" s="11">
        <v>70</v>
      </c>
      <c r="J801" s="8"/>
      <c r="K801" s="8" t="s">
        <v>131</v>
      </c>
      <c r="L801" s="69">
        <f t="shared" si="63"/>
        <v>2022</v>
      </c>
      <c r="M801" s="69"/>
      <c r="N801" s="71">
        <f t="shared" si="64"/>
        <v>2052</v>
      </c>
      <c r="O801" s="71"/>
      <c r="P801" s="72"/>
      <c r="Q801" s="32">
        <f t="shared" si="65"/>
        <v>1050</v>
      </c>
      <c r="R801" s="73">
        <f t="shared" si="62"/>
        <v>2450</v>
      </c>
      <c r="S801">
        <v>1</v>
      </c>
    </row>
    <row r="802" spans="1:38">
      <c r="A802">
        <v>801</v>
      </c>
      <c r="B802" s="8">
        <v>786</v>
      </c>
      <c r="C802" s="8">
        <v>101</v>
      </c>
      <c r="D802" s="8" t="s">
        <v>675</v>
      </c>
      <c r="E802" s="8" t="s">
        <v>135</v>
      </c>
      <c r="F802" s="8" t="s">
        <v>682</v>
      </c>
      <c r="G802" s="8">
        <v>1996</v>
      </c>
      <c r="H802" s="8"/>
      <c r="I802" s="11">
        <v>440.17</v>
      </c>
      <c r="J802" s="8"/>
      <c r="K802" s="8" t="s">
        <v>151</v>
      </c>
      <c r="L802" s="69">
        <f t="shared" si="63"/>
        <v>2026</v>
      </c>
      <c r="M802" s="69"/>
      <c r="N802" s="70">
        <f t="shared" si="64"/>
        <v>2056</v>
      </c>
      <c r="O802" s="71"/>
      <c r="P802" s="72"/>
      <c r="Q802" s="32">
        <f t="shared" si="65"/>
        <v>6602.55</v>
      </c>
      <c r="R802" s="73"/>
      <c r="S802">
        <v>1</v>
      </c>
    </row>
    <row r="803" spans="1:38">
      <c r="A803">
        <v>784</v>
      </c>
      <c r="B803" s="8">
        <v>769</v>
      </c>
      <c r="C803" s="8">
        <v>101</v>
      </c>
      <c r="D803" s="8" t="s">
        <v>680</v>
      </c>
      <c r="E803" s="8" t="s">
        <v>162</v>
      </c>
      <c r="F803" s="8" t="s">
        <v>683</v>
      </c>
      <c r="G803" s="8">
        <v>1997</v>
      </c>
      <c r="H803" s="8" t="s">
        <v>112</v>
      </c>
      <c r="I803" s="11">
        <v>2097.64</v>
      </c>
      <c r="J803" s="8">
        <v>4</v>
      </c>
      <c r="K803" s="8" t="s">
        <v>131</v>
      </c>
      <c r="L803" s="69">
        <f t="shared" si="63"/>
        <v>2027</v>
      </c>
      <c r="M803" s="69"/>
      <c r="N803" s="70">
        <f t="shared" si="64"/>
        <v>2057</v>
      </c>
      <c r="O803" s="71"/>
      <c r="P803" s="72"/>
      <c r="Q803" s="32">
        <f t="shared" si="65"/>
        <v>31464.6</v>
      </c>
      <c r="R803" s="73"/>
      <c r="S803">
        <v>1</v>
      </c>
    </row>
    <row r="804" spans="1:38">
      <c r="A804">
        <v>785</v>
      </c>
      <c r="B804" s="8">
        <v>770</v>
      </c>
      <c r="C804" s="8">
        <v>101</v>
      </c>
      <c r="D804" s="8" t="s">
        <v>680</v>
      </c>
      <c r="E804" s="8" t="s">
        <v>162</v>
      </c>
      <c r="F804" s="8" t="s">
        <v>241</v>
      </c>
      <c r="G804" s="8">
        <v>1997</v>
      </c>
      <c r="H804" s="8"/>
      <c r="I804" s="11">
        <v>365.41</v>
      </c>
      <c r="J804" s="8">
        <v>1</v>
      </c>
      <c r="K804" s="8" t="s">
        <v>151</v>
      </c>
      <c r="L804" s="69">
        <f t="shared" si="63"/>
        <v>2027</v>
      </c>
      <c r="M804" s="69"/>
      <c r="N804" s="70">
        <f t="shared" si="64"/>
        <v>2057</v>
      </c>
      <c r="O804" s="71"/>
      <c r="P804" s="72"/>
      <c r="Q804" s="32">
        <f t="shared" si="65"/>
        <v>5481.1500000000005</v>
      </c>
      <c r="R804" s="73"/>
      <c r="S804">
        <v>1</v>
      </c>
    </row>
    <row r="805" spans="1:38">
      <c r="A805">
        <v>786</v>
      </c>
      <c r="B805" s="8">
        <v>771</v>
      </c>
      <c r="C805" s="8">
        <v>101</v>
      </c>
      <c r="D805" s="8" t="s">
        <v>680</v>
      </c>
      <c r="E805" s="8" t="s">
        <v>162</v>
      </c>
      <c r="F805" s="8" t="s">
        <v>241</v>
      </c>
      <c r="G805" s="8">
        <v>1997</v>
      </c>
      <c r="H805" s="8"/>
      <c r="I805" s="11">
        <v>148.04</v>
      </c>
      <c r="J805" s="8">
        <v>1</v>
      </c>
      <c r="K805" s="8" t="s">
        <v>151</v>
      </c>
      <c r="L805" s="69">
        <f t="shared" si="63"/>
        <v>2027</v>
      </c>
      <c r="M805" s="69"/>
      <c r="N805" s="70">
        <f t="shared" si="64"/>
        <v>2057</v>
      </c>
      <c r="O805" s="71"/>
      <c r="P805" s="72"/>
      <c r="Q805" s="32">
        <f t="shared" si="65"/>
        <v>2220.6</v>
      </c>
      <c r="R805" s="73"/>
      <c r="S805">
        <v>1</v>
      </c>
    </row>
    <row r="806" spans="1:38">
      <c r="A806">
        <v>787</v>
      </c>
      <c r="B806" s="8">
        <v>772</v>
      </c>
      <c r="C806" s="8">
        <v>101</v>
      </c>
      <c r="D806" s="8" t="s">
        <v>680</v>
      </c>
      <c r="E806" s="8" t="s">
        <v>162</v>
      </c>
      <c r="F806" s="8" t="s">
        <v>684</v>
      </c>
      <c r="G806" s="8">
        <v>1997</v>
      </c>
      <c r="H806" s="8"/>
      <c r="I806" s="11">
        <v>78.489999999999995</v>
      </c>
      <c r="J806" s="8"/>
      <c r="K806" s="8" t="s">
        <v>151</v>
      </c>
      <c r="L806" s="69">
        <f t="shared" si="63"/>
        <v>2027</v>
      </c>
      <c r="M806" s="69"/>
      <c r="N806" s="70">
        <f t="shared" si="64"/>
        <v>2057</v>
      </c>
      <c r="O806" s="71"/>
      <c r="P806" s="72"/>
      <c r="Q806" s="32">
        <f t="shared" si="65"/>
        <v>1177.3499999999999</v>
      </c>
      <c r="R806" s="73"/>
      <c r="S806">
        <v>1</v>
      </c>
    </row>
    <row r="807" spans="1:38">
      <c r="A807">
        <v>802</v>
      </c>
      <c r="B807" s="8">
        <v>787</v>
      </c>
      <c r="C807" s="8">
        <v>101</v>
      </c>
      <c r="D807" s="8" t="s">
        <v>675</v>
      </c>
      <c r="E807" s="8" t="s">
        <v>135</v>
      </c>
      <c r="F807" s="8" t="s">
        <v>685</v>
      </c>
      <c r="G807" s="8">
        <v>1997</v>
      </c>
      <c r="H807" s="8"/>
      <c r="I807" s="11">
        <v>289</v>
      </c>
      <c r="J807" s="8"/>
      <c r="K807" s="8" t="s">
        <v>131</v>
      </c>
      <c r="L807" s="69">
        <f t="shared" si="63"/>
        <v>2027</v>
      </c>
      <c r="M807" s="69"/>
      <c r="N807" s="70">
        <f t="shared" si="64"/>
        <v>2057</v>
      </c>
      <c r="O807" s="71"/>
      <c r="P807" s="72"/>
      <c r="Q807" s="32">
        <f t="shared" si="65"/>
        <v>4335</v>
      </c>
      <c r="R807" s="73"/>
      <c r="S807">
        <v>1</v>
      </c>
    </row>
    <row r="808" spans="1:38">
      <c r="A808">
        <v>788</v>
      </c>
      <c r="B808" s="8">
        <v>773</v>
      </c>
      <c r="C808" s="8">
        <v>101</v>
      </c>
      <c r="D808" s="8" t="s">
        <v>680</v>
      </c>
      <c r="E808" s="8" t="s">
        <v>162</v>
      </c>
      <c r="F808" s="8" t="s">
        <v>686</v>
      </c>
      <c r="G808" s="8">
        <v>1998</v>
      </c>
      <c r="H808" s="8" t="s">
        <v>112</v>
      </c>
      <c r="I808" s="11">
        <v>119.42</v>
      </c>
      <c r="J808" s="8">
        <v>1</v>
      </c>
      <c r="K808" s="8" t="s">
        <v>151</v>
      </c>
      <c r="L808" s="69">
        <f t="shared" si="63"/>
        <v>2028</v>
      </c>
      <c r="M808" s="69"/>
      <c r="N808" s="70">
        <f t="shared" si="64"/>
        <v>2058</v>
      </c>
      <c r="O808" s="71"/>
      <c r="P808" s="72"/>
      <c r="Q808" s="32">
        <f t="shared" si="65"/>
        <v>1791.3</v>
      </c>
      <c r="R808" s="73"/>
      <c r="S808">
        <v>1</v>
      </c>
      <c r="AI808" s="2"/>
      <c r="AJ808" s="2"/>
      <c r="AK808" s="2"/>
    </row>
    <row r="809" spans="1:38">
      <c r="A809">
        <v>781</v>
      </c>
      <c r="B809" s="8">
        <v>766</v>
      </c>
      <c r="C809" s="8">
        <v>101</v>
      </c>
      <c r="D809" s="8" t="s">
        <v>687</v>
      </c>
      <c r="E809" s="8" t="s">
        <v>144</v>
      </c>
      <c r="F809" s="8" t="s">
        <v>688</v>
      </c>
      <c r="G809" s="8">
        <v>1999</v>
      </c>
      <c r="H809" s="8" t="s">
        <v>112</v>
      </c>
      <c r="I809" s="11">
        <v>2530.11</v>
      </c>
      <c r="J809" s="8">
        <v>3</v>
      </c>
      <c r="K809" s="8" t="s">
        <v>151</v>
      </c>
      <c r="L809" s="69">
        <f t="shared" si="63"/>
        <v>2029</v>
      </c>
      <c r="M809" s="69"/>
      <c r="N809" s="70">
        <f t="shared" si="64"/>
        <v>2059</v>
      </c>
      <c r="O809" s="71"/>
      <c r="P809" s="72"/>
      <c r="Q809" s="32">
        <f t="shared" si="65"/>
        <v>37951.65</v>
      </c>
      <c r="R809" s="73"/>
      <c r="S809">
        <v>1</v>
      </c>
    </row>
    <row r="810" spans="1:38">
      <c r="A810">
        <v>799</v>
      </c>
      <c r="B810" s="8">
        <v>784</v>
      </c>
      <c r="C810" s="8">
        <v>101</v>
      </c>
      <c r="D810" s="8" t="s">
        <v>675</v>
      </c>
      <c r="E810" s="8" t="s">
        <v>135</v>
      </c>
      <c r="F810" s="8" t="s">
        <v>689</v>
      </c>
      <c r="G810" s="8">
        <v>2000</v>
      </c>
      <c r="H810" s="8"/>
      <c r="I810" s="11">
        <v>9</v>
      </c>
      <c r="J810" s="8"/>
      <c r="K810" s="8" t="s">
        <v>151</v>
      </c>
      <c r="L810" s="69">
        <f t="shared" si="63"/>
        <v>2030</v>
      </c>
      <c r="M810" s="69"/>
      <c r="N810" s="70">
        <f t="shared" si="64"/>
        <v>2060</v>
      </c>
      <c r="O810" s="71"/>
      <c r="P810" s="72"/>
      <c r="Q810" s="32">
        <f t="shared" si="65"/>
        <v>135</v>
      </c>
      <c r="R810" s="73"/>
      <c r="S810">
        <v>1</v>
      </c>
    </row>
    <row r="811" spans="1:38">
      <c r="A811">
        <v>800</v>
      </c>
      <c r="B811" s="8">
        <v>785</v>
      </c>
      <c r="C811" s="8">
        <v>101</v>
      </c>
      <c r="D811" s="8" t="s">
        <v>675</v>
      </c>
      <c r="E811" s="8" t="s">
        <v>135</v>
      </c>
      <c r="F811" s="8" t="s">
        <v>690</v>
      </c>
      <c r="G811" s="8">
        <v>2002</v>
      </c>
      <c r="H811" s="8"/>
      <c r="I811" s="11">
        <v>19</v>
      </c>
      <c r="J811" s="8"/>
      <c r="K811" s="8" t="s">
        <v>151</v>
      </c>
      <c r="L811" s="69">
        <f t="shared" si="63"/>
        <v>2032</v>
      </c>
      <c r="M811" s="69"/>
      <c r="N811" s="70">
        <f t="shared" si="64"/>
        <v>2062</v>
      </c>
      <c r="O811" s="71"/>
      <c r="P811" s="72"/>
      <c r="Q811" s="32">
        <f t="shared" si="65"/>
        <v>285</v>
      </c>
      <c r="R811" s="73"/>
      <c r="S811">
        <v>1</v>
      </c>
    </row>
    <row r="812" spans="1:38">
      <c r="A812">
        <v>803</v>
      </c>
      <c r="B812" s="8">
        <v>788</v>
      </c>
      <c r="C812" s="8">
        <v>101</v>
      </c>
      <c r="D812" s="8" t="s">
        <v>691</v>
      </c>
      <c r="E812" s="8" t="s">
        <v>224</v>
      </c>
      <c r="F812" s="8" t="s">
        <v>692</v>
      </c>
      <c r="G812" s="8">
        <v>2003</v>
      </c>
      <c r="H812" s="8"/>
      <c r="I812" s="11">
        <v>5.5</v>
      </c>
      <c r="J812" s="8"/>
      <c r="K812" s="8" t="s">
        <v>151</v>
      </c>
      <c r="L812" s="69">
        <f t="shared" si="63"/>
        <v>2033</v>
      </c>
      <c r="M812" s="69"/>
      <c r="N812" s="70">
        <f t="shared" si="64"/>
        <v>2063</v>
      </c>
      <c r="O812" s="71"/>
      <c r="P812" s="72"/>
      <c r="Q812" s="32">
        <f t="shared" si="65"/>
        <v>82.5</v>
      </c>
      <c r="R812" s="73"/>
      <c r="S812">
        <v>1</v>
      </c>
    </row>
    <row r="813" spans="1:38">
      <c r="A813">
        <v>807</v>
      </c>
      <c r="B813" s="8">
        <v>792</v>
      </c>
      <c r="C813" s="8">
        <v>111</v>
      </c>
      <c r="D813" s="8" t="s">
        <v>693</v>
      </c>
      <c r="E813" s="8" t="s">
        <v>153</v>
      </c>
      <c r="F813" s="8" t="s">
        <v>256</v>
      </c>
      <c r="G813" s="8">
        <v>1982</v>
      </c>
      <c r="H813" s="8" t="s">
        <v>112</v>
      </c>
      <c r="I813" s="11">
        <v>72.83</v>
      </c>
      <c r="J813" s="8">
        <v>2</v>
      </c>
      <c r="K813" s="8" t="s">
        <v>151</v>
      </c>
      <c r="L813" s="74">
        <f t="shared" si="63"/>
        <v>2012</v>
      </c>
      <c r="M813" s="69"/>
      <c r="N813" s="71">
        <f t="shared" si="64"/>
        <v>2042</v>
      </c>
      <c r="O813" s="71"/>
      <c r="P813" s="72"/>
      <c r="Q813" s="32"/>
      <c r="R813" s="73">
        <f>I813*M$12*M$7</f>
        <v>2549.0499999999997</v>
      </c>
      <c r="S813">
        <v>1</v>
      </c>
      <c r="T813" s="1">
        <f>SUM(I810:I813)</f>
        <v>106.33</v>
      </c>
    </row>
    <row r="814" spans="1:38">
      <c r="A814">
        <v>804</v>
      </c>
      <c r="B814" s="8">
        <v>789</v>
      </c>
      <c r="C814" s="8">
        <v>111</v>
      </c>
      <c r="D814" s="8" t="s">
        <v>694</v>
      </c>
      <c r="E814" s="8" t="s">
        <v>190</v>
      </c>
      <c r="F814" s="8" t="s">
        <v>256</v>
      </c>
      <c r="G814" s="8">
        <v>1986</v>
      </c>
      <c r="H814" s="8"/>
      <c r="I814" s="11">
        <v>148.25</v>
      </c>
      <c r="J814" s="8"/>
      <c r="K814" s="8" t="s">
        <v>158</v>
      </c>
      <c r="L814" s="69">
        <f t="shared" si="63"/>
        <v>2016</v>
      </c>
      <c r="M814" s="69"/>
      <c r="N814" s="71">
        <f t="shared" si="64"/>
        <v>2046</v>
      </c>
      <c r="O814" s="71"/>
      <c r="P814" s="72"/>
      <c r="Q814" s="32">
        <f>I814*M$6</f>
        <v>2223.75</v>
      </c>
      <c r="R814" s="73">
        <f>I814*M$12*M$7</f>
        <v>5188.75</v>
      </c>
      <c r="S814">
        <v>1</v>
      </c>
      <c r="T814" t="s">
        <v>695</v>
      </c>
      <c r="U814" s="4">
        <f>SUM(Q814:Q817)</f>
        <v>8738.25</v>
      </c>
      <c r="V814" s="4">
        <f>SUM(R814:R817)</f>
        <v>5188.75</v>
      </c>
    </row>
    <row r="815" spans="1:38" s="2" customFormat="1">
      <c r="A815">
        <v>805</v>
      </c>
      <c r="B815" s="8">
        <v>790</v>
      </c>
      <c r="C815" s="8">
        <v>111</v>
      </c>
      <c r="D815" s="8" t="s">
        <v>696</v>
      </c>
      <c r="E815" s="8" t="s">
        <v>144</v>
      </c>
      <c r="F815" s="8" t="s">
        <v>256</v>
      </c>
      <c r="G815" s="8">
        <v>1996</v>
      </c>
      <c r="H815" s="8"/>
      <c r="I815" s="11">
        <v>289.79000000000002</v>
      </c>
      <c r="J815" s="8"/>
      <c r="K815" s="8" t="s">
        <v>158</v>
      </c>
      <c r="L815" s="69">
        <f t="shared" si="63"/>
        <v>2026</v>
      </c>
      <c r="M815" s="69"/>
      <c r="N815" s="70">
        <f t="shared" si="64"/>
        <v>2056</v>
      </c>
      <c r="O815" s="71"/>
      <c r="P815" s="72"/>
      <c r="Q815" s="32">
        <f>I815*M$6</f>
        <v>4346.8500000000004</v>
      </c>
      <c r="R815" s="73"/>
      <c r="S815">
        <v>1</v>
      </c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</row>
    <row r="816" spans="1:38">
      <c r="A816">
        <v>806</v>
      </c>
      <c r="B816" s="8">
        <v>791</v>
      </c>
      <c r="C816" s="8">
        <v>111</v>
      </c>
      <c r="D816" s="8" t="s">
        <v>697</v>
      </c>
      <c r="E816" s="8" t="s">
        <v>153</v>
      </c>
      <c r="F816" s="8" t="s">
        <v>698</v>
      </c>
      <c r="G816" s="8">
        <v>1999</v>
      </c>
      <c r="H816" s="8" t="s">
        <v>112</v>
      </c>
      <c r="I816" s="11">
        <v>144.51</v>
      </c>
      <c r="J816" s="8">
        <v>2</v>
      </c>
      <c r="K816" s="8" t="s">
        <v>151</v>
      </c>
      <c r="L816" s="69">
        <f t="shared" si="63"/>
        <v>2029</v>
      </c>
      <c r="M816" s="69"/>
      <c r="N816" s="70">
        <f t="shared" si="64"/>
        <v>2059</v>
      </c>
      <c r="O816" s="71"/>
      <c r="P816" s="72"/>
      <c r="Q816" s="32">
        <f>I816*M$6</f>
        <v>2167.6499999999996</v>
      </c>
      <c r="R816" s="75"/>
      <c r="S816">
        <v>1</v>
      </c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1:18">
      <c r="A817">
        <v>811</v>
      </c>
      <c r="B817" s="8"/>
      <c r="C817" s="8" t="s">
        <v>699</v>
      </c>
      <c r="D817" s="8"/>
      <c r="E817" s="8"/>
      <c r="F817" s="8"/>
      <c r="G817" s="8"/>
      <c r="H817" s="8"/>
      <c r="I817" s="11"/>
      <c r="J817" s="8"/>
      <c r="K817" s="79"/>
    </row>
    <row r="818" spans="1:18">
      <c r="A818">
        <v>812</v>
      </c>
      <c r="B818" s="8"/>
      <c r="C818" s="8" t="s">
        <v>699</v>
      </c>
      <c r="D818" s="80">
        <f>COUNTA(D22:D813)</f>
        <v>790</v>
      </c>
      <c r="E818" s="8"/>
      <c r="F818" s="8"/>
      <c r="G818" s="8"/>
      <c r="H818" s="8"/>
      <c r="I818" s="11">
        <f>SUM(I22:I813)</f>
        <v>593702.73000000033</v>
      </c>
      <c r="J818" s="8"/>
      <c r="K818" s="8"/>
    </row>
    <row r="819" spans="1:18">
      <c r="A819">
        <v>813</v>
      </c>
      <c r="B819" s="8"/>
      <c r="C819" s="8" t="s">
        <v>699</v>
      </c>
      <c r="D819" s="8"/>
      <c r="E819" s="8"/>
      <c r="F819" s="8"/>
      <c r="G819" s="8"/>
      <c r="H819" s="8"/>
      <c r="I819" s="11"/>
      <c r="J819" s="8"/>
      <c r="K819" s="8"/>
    </row>
    <row r="820" spans="1:18">
      <c r="A820">
        <v>816</v>
      </c>
      <c r="C820" s="6" t="s">
        <v>700</v>
      </c>
      <c r="I820" s="6"/>
      <c r="J820"/>
      <c r="K820"/>
      <c r="L820"/>
      <c r="M820"/>
      <c r="N820"/>
      <c r="O820"/>
      <c r="P820"/>
      <c r="Q820" s="4">
        <f>Q818-Q819</f>
        <v>0</v>
      </c>
      <c r="R820"/>
    </row>
    <row r="821" spans="1:18">
      <c r="A821">
        <v>817</v>
      </c>
      <c r="C821" s="6" t="s">
        <v>701</v>
      </c>
      <c r="I821" s="6"/>
      <c r="J821"/>
      <c r="K821"/>
      <c r="L821"/>
      <c r="M821"/>
      <c r="N821"/>
      <c r="O821"/>
      <c r="P821"/>
      <c r="Q821"/>
      <c r="R821"/>
    </row>
    <row r="822" spans="1:18">
      <c r="A822">
        <v>814</v>
      </c>
      <c r="C822" s="6" t="s">
        <v>702</v>
      </c>
      <c r="Q822" s="33">
        <v>21882947.200000014</v>
      </c>
      <c r="R822" s="22">
        <f>Q822-Q818</f>
        <v>21882947.200000014</v>
      </c>
    </row>
    <row r="823" spans="1:18">
      <c r="A823">
        <v>808</v>
      </c>
      <c r="I823" s="7" t="s">
        <v>703</v>
      </c>
      <c r="J823" s="6" t="s">
        <v>704</v>
      </c>
      <c r="K823" s="6" t="s">
        <v>705</v>
      </c>
    </row>
    <row r="824" spans="1:18">
      <c r="A824">
        <v>809</v>
      </c>
      <c r="D824" s="6" t="s">
        <v>706</v>
      </c>
      <c r="Q824" s="15">
        <f>SUM(Q31:Q822)</f>
        <v>25767743.975161441</v>
      </c>
      <c r="R824" s="15">
        <f>SUM(R31:R822)</f>
        <v>32860752.894710023</v>
      </c>
    </row>
    <row r="825" spans="1:18">
      <c r="A825">
        <v>810</v>
      </c>
      <c r="D825" s="6" t="s">
        <v>707</v>
      </c>
      <c r="Q825" s="15">
        <f>Q824+R824</f>
        <v>58628496.869871467</v>
      </c>
      <c r="R825" s="16">
        <f>(Q824+R824)/40</f>
        <v>1465712.4217467867</v>
      </c>
    </row>
    <row r="826" spans="1:18">
      <c r="A826">
        <v>815</v>
      </c>
      <c r="Q826" s="33">
        <v>14272211</v>
      </c>
      <c r="R826" s="34">
        <f>Q826-Q821</f>
        <v>14272211</v>
      </c>
    </row>
    <row r="827" spans="1:18">
      <c r="A827">
        <v>818</v>
      </c>
      <c r="I827" s="6"/>
      <c r="J827"/>
      <c r="K827"/>
      <c r="L827"/>
      <c r="M827"/>
      <c r="N827"/>
      <c r="O827"/>
      <c r="P827"/>
      <c r="Q827"/>
      <c r="R827"/>
    </row>
    <row r="828" spans="1:18">
      <c r="A828">
        <v>819</v>
      </c>
    </row>
    <row r="829" spans="1:18">
      <c r="A829">
        <v>820</v>
      </c>
    </row>
    <row r="830" spans="1:18">
      <c r="A830">
        <v>821</v>
      </c>
    </row>
    <row r="831" spans="1:18">
      <c r="A831">
        <v>822</v>
      </c>
    </row>
    <row r="832" spans="1:18">
      <c r="A832">
        <v>823</v>
      </c>
    </row>
    <row r="833" spans="1:18">
      <c r="A833">
        <v>824</v>
      </c>
    </row>
    <row r="834" spans="1:18">
      <c r="A834">
        <v>825</v>
      </c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</row>
    <row r="835" spans="1:18">
      <c r="A835">
        <v>826</v>
      </c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</row>
    <row r="836" spans="1:18">
      <c r="A836">
        <v>827</v>
      </c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</row>
    <row r="837" spans="1:18">
      <c r="A837">
        <v>828</v>
      </c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</row>
  </sheetData>
  <autoFilter ref="A24:AL837" xr:uid="{00000000-0009-0000-0000-000003000000}">
    <sortState xmlns:xlrd2="http://schemas.microsoft.com/office/spreadsheetml/2017/richdata2" ref="A25:AL837">
      <sortCondition ref="C24:C837"/>
    </sortState>
  </autoFilter>
  <sortState xmlns:xlrd2="http://schemas.microsoft.com/office/spreadsheetml/2017/richdata2" ref="A24:AN815">
    <sortCondition ref="A24:A815"/>
  </sortState>
  <phoneticPr fontId="5"/>
  <pageMargins left="0.7" right="0.7" top="0.75" bottom="0.75" header="0.3" footer="0.3"/>
  <pageSetup paperSize="9" orientation="portrait" copies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様式第6-1号</vt:lpstr>
      <vt:lpstr>表示順検討</vt:lpstr>
      <vt:lpstr>別表</vt:lpstr>
      <vt:lpstr>（参考）年次別事業費</vt:lpstr>
      <vt:lpstr>表示順検討!Print_Area</vt:lpstr>
      <vt:lpstr>'様式第6-1号'!Print_Area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大和市環境総務課</dc:creator>
  <cp:keywords/>
  <dc:description/>
  <cp:lastModifiedBy>220100 環境総務課 ユーザ005</cp:lastModifiedBy>
  <cp:revision/>
  <cp:lastPrinted>2026-03-17T06:07:59Z</cp:lastPrinted>
  <dcterms:created xsi:type="dcterms:W3CDTF">2014-08-12T08:47:31Z</dcterms:created>
  <dcterms:modified xsi:type="dcterms:W3CDTF">2026-03-17T06:09:03Z</dcterms:modified>
  <cp:category/>
  <cp:contentStatus/>
</cp:coreProperties>
</file>